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y PC\Desktop\New folder (2)\"/>
    </mc:Choice>
  </mc:AlternateContent>
  <xr:revisionPtr revIDLastSave="0" documentId="13_ncr:1_{1B29B110-C670-4B7A-AA3C-2FC9DCE6C2F2}" xr6:coauthVersionLast="45" xr6:coauthVersionMax="45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z" sheetId="7" state="hidden" r:id="rId1"/>
    <sheet name="BASIC DETAIL" sheetId="1" r:id="rId2"/>
    <sheet name="DAILY ATTENDENCE" sheetId="2" r:id="rId3"/>
    <sheet name="MILK SHEET" sheetId="6" r:id="rId4"/>
    <sheet name="PS SHEET" sheetId="3" r:id="rId5"/>
    <sheet name="UPS SHEET" sheetId="8" r:id="rId6"/>
    <sheet name="MONTHLY FORMAT" sheetId="5" r:id="rId7"/>
  </sheets>
  <definedNames>
    <definedName name="_xlnm._FilterDatabase" localSheetId="4" hidden="1">'PS SHEET'!$A$1:$U$47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9" i="2"/>
  <c r="J67" i="5"/>
  <c r="D67" i="5"/>
  <c r="A67" i="5"/>
  <c r="D16" i="7"/>
  <c r="D15" i="7"/>
  <c r="M52" i="5"/>
  <c r="B52" i="5"/>
  <c r="M51" i="5"/>
  <c r="B51" i="5"/>
  <c r="S47" i="5"/>
  <c r="S46" i="5"/>
  <c r="S45" i="5"/>
  <c r="B20" i="5"/>
  <c r="I21" i="5"/>
  <c r="I20" i="5"/>
  <c r="N14" i="5"/>
  <c r="O14" i="5"/>
  <c r="P14" i="5"/>
  <c r="Q14" i="5"/>
  <c r="R14" i="5"/>
  <c r="S14" i="5"/>
  <c r="T14" i="5"/>
  <c r="M14" i="5"/>
  <c r="B14" i="5"/>
  <c r="C14" i="5"/>
  <c r="D14" i="5"/>
  <c r="E14" i="5"/>
  <c r="F14" i="5"/>
  <c r="G14" i="5"/>
  <c r="H14" i="5"/>
  <c r="I14" i="5"/>
  <c r="D17" i="7" l="1"/>
  <c r="Q67" i="5" s="1"/>
  <c r="M53" i="5"/>
  <c r="B53" i="5"/>
  <c r="V21" i="5"/>
  <c r="V22" i="5"/>
  <c r="P21" i="5"/>
  <c r="P22" i="5"/>
  <c r="N21" i="5"/>
  <c r="N22" i="5"/>
  <c r="L21" i="5"/>
  <c r="L22" i="5"/>
  <c r="I22" i="5"/>
  <c r="G21" i="5"/>
  <c r="G22" i="5"/>
  <c r="B21" i="5"/>
  <c r="B22" i="5"/>
  <c r="V20" i="5"/>
  <c r="P20" i="5"/>
  <c r="N20" i="5"/>
  <c r="L20" i="5"/>
  <c r="G20" i="5"/>
  <c r="A17" i="5"/>
  <c r="R17" i="5"/>
  <c r="M12" i="3"/>
  <c r="N12" i="3"/>
  <c r="M14" i="3"/>
  <c r="N14" i="3"/>
  <c r="M19" i="3"/>
  <c r="N19" i="3"/>
  <c r="M21" i="3"/>
  <c r="N21" i="3"/>
  <c r="M26" i="3"/>
  <c r="N26" i="3"/>
  <c r="M28" i="3"/>
  <c r="N28" i="3"/>
  <c r="M33" i="3"/>
  <c r="N33" i="3"/>
  <c r="L17" i="5"/>
  <c r="T9" i="5"/>
  <c r="T10" i="5"/>
  <c r="D10" i="5"/>
  <c r="E6" i="5"/>
  <c r="U7" i="5"/>
  <c r="T6" i="5"/>
  <c r="L6" i="5"/>
  <c r="I5" i="5"/>
  <c r="M3" i="5"/>
  <c r="J64" i="5" l="1"/>
  <c r="J40" i="8" l="1"/>
  <c r="O52" i="5" s="1"/>
  <c r="Q52" i="5" s="1"/>
  <c r="I40" i="8"/>
  <c r="O51" i="5" s="1"/>
  <c r="L9" i="8"/>
  <c r="K9" i="8"/>
  <c r="J40" i="3"/>
  <c r="D52" i="5" s="1"/>
  <c r="F52" i="5" s="1"/>
  <c r="I40" i="3"/>
  <c r="D51" i="5" s="1"/>
  <c r="F51" i="5" l="1"/>
  <c r="F53" i="5" s="1"/>
  <c r="D53" i="5"/>
  <c r="Q51" i="5"/>
  <c r="Q53" i="5" s="1"/>
  <c r="O53" i="5"/>
  <c r="L9" i="3"/>
  <c r="K9" i="3"/>
  <c r="F45" i="2" l="1"/>
  <c r="F44" i="2"/>
  <c r="G40" i="2"/>
  <c r="F40" i="2"/>
  <c r="H40" i="2" l="1"/>
  <c r="V46" i="5"/>
  <c r="V45" i="5"/>
  <c r="P40" i="8"/>
  <c r="S57" i="5" s="1"/>
  <c r="O61" i="5"/>
  <c r="V47" i="5"/>
  <c r="T45" i="5"/>
  <c r="T46" i="5"/>
  <c r="P40" i="3"/>
  <c r="H57" i="5" s="1"/>
  <c r="D61" i="5"/>
  <c r="T47" i="5"/>
  <c r="F9" i="6"/>
  <c r="I9" i="6" s="1"/>
  <c r="G9" i="6"/>
  <c r="J9" i="6" s="1"/>
  <c r="G32" i="6"/>
  <c r="J32" i="6" s="1"/>
  <c r="G10" i="6"/>
  <c r="J10" i="6" s="1"/>
  <c r="G11" i="6"/>
  <c r="J11" i="6" s="1"/>
  <c r="G12" i="6"/>
  <c r="J12" i="6" s="1"/>
  <c r="G13" i="6"/>
  <c r="J13" i="6" s="1"/>
  <c r="G14" i="6"/>
  <c r="G15" i="6"/>
  <c r="J15" i="6" s="1"/>
  <c r="G16" i="6"/>
  <c r="J16" i="6" s="1"/>
  <c r="G17" i="6"/>
  <c r="J17" i="6" s="1"/>
  <c r="G18" i="6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G27" i="6"/>
  <c r="J27" i="6" s="1"/>
  <c r="G28" i="6"/>
  <c r="J28" i="6" s="1"/>
  <c r="G29" i="6"/>
  <c r="J29" i="6" s="1"/>
  <c r="G30" i="6"/>
  <c r="G31" i="6"/>
  <c r="J31" i="6" s="1"/>
  <c r="G33" i="6"/>
  <c r="J33" i="6" s="1"/>
  <c r="G34" i="6"/>
  <c r="G35" i="6"/>
  <c r="J35" i="6" s="1"/>
  <c r="G36" i="6"/>
  <c r="J36" i="6" s="1"/>
  <c r="G37" i="6"/>
  <c r="J37" i="6" s="1"/>
  <c r="G38" i="6"/>
  <c r="G39" i="6"/>
  <c r="J39" i="6" s="1"/>
  <c r="F10" i="6"/>
  <c r="I10" i="6" s="1"/>
  <c r="F11" i="6"/>
  <c r="H11" i="6" s="1"/>
  <c r="F12" i="6"/>
  <c r="F13" i="6"/>
  <c r="I13" i="6" s="1"/>
  <c r="F14" i="6"/>
  <c r="I14" i="6" s="1"/>
  <c r="F15" i="6"/>
  <c r="I15" i="6" s="1"/>
  <c r="F16" i="6"/>
  <c r="I16" i="6" s="1"/>
  <c r="F17" i="6"/>
  <c r="I17" i="6" s="1"/>
  <c r="F18" i="6"/>
  <c r="I18" i="6" s="1"/>
  <c r="F19" i="6"/>
  <c r="I19" i="6" s="1"/>
  <c r="F20" i="6"/>
  <c r="I20" i="6" s="1"/>
  <c r="F21" i="6"/>
  <c r="I21" i="6" s="1"/>
  <c r="F22" i="6"/>
  <c r="I22" i="6" s="1"/>
  <c r="F23" i="6"/>
  <c r="I23" i="6" s="1"/>
  <c r="F24" i="6"/>
  <c r="I24" i="6" s="1"/>
  <c r="F25" i="6"/>
  <c r="I25" i="6" s="1"/>
  <c r="F26" i="6"/>
  <c r="I26" i="6" s="1"/>
  <c r="F27" i="6"/>
  <c r="H27" i="6" s="1"/>
  <c r="F28" i="6"/>
  <c r="I28" i="6" s="1"/>
  <c r="F29" i="6"/>
  <c r="I29" i="6" s="1"/>
  <c r="F30" i="6"/>
  <c r="I30" i="6" s="1"/>
  <c r="F31" i="6"/>
  <c r="F32" i="6"/>
  <c r="I32" i="6" s="1"/>
  <c r="F33" i="6"/>
  <c r="I33" i="6" s="1"/>
  <c r="F34" i="6"/>
  <c r="I34" i="6" s="1"/>
  <c r="F35" i="6"/>
  <c r="H35" i="6" s="1"/>
  <c r="F36" i="6"/>
  <c r="I36" i="6" s="1"/>
  <c r="F37" i="6"/>
  <c r="I37" i="6" s="1"/>
  <c r="F38" i="6"/>
  <c r="I38" i="6" s="1"/>
  <c r="F39" i="6"/>
  <c r="H39" i="6" s="1"/>
  <c r="K37" i="6" l="1"/>
  <c r="K33" i="6"/>
  <c r="H31" i="6"/>
  <c r="K24" i="6"/>
  <c r="K17" i="6"/>
  <c r="K28" i="6"/>
  <c r="K25" i="6"/>
  <c r="K22" i="6"/>
  <c r="K21" i="6"/>
  <c r="K20" i="6"/>
  <c r="K13" i="6"/>
  <c r="H12" i="6"/>
  <c r="K16" i="6"/>
  <c r="K29" i="6"/>
  <c r="K32" i="6"/>
  <c r="H38" i="6"/>
  <c r="H34" i="6"/>
  <c r="H10" i="6"/>
  <c r="K36" i="6"/>
  <c r="H30" i="6"/>
  <c r="H26" i="6"/>
  <c r="H18" i="6"/>
  <c r="H14" i="6"/>
  <c r="H33" i="6"/>
  <c r="H37" i="6"/>
  <c r="K23" i="6"/>
  <c r="K19" i="6"/>
  <c r="K15" i="6"/>
  <c r="K10" i="6"/>
  <c r="H36" i="6"/>
  <c r="H32" i="6"/>
  <c r="H28" i="6"/>
  <c r="H20" i="6"/>
  <c r="I39" i="6"/>
  <c r="K39" i="6" s="1"/>
  <c r="I35" i="6"/>
  <c r="K35" i="6" s="1"/>
  <c r="I31" i="6"/>
  <c r="K31" i="6" s="1"/>
  <c r="I27" i="6"/>
  <c r="K27" i="6" s="1"/>
  <c r="I11" i="6"/>
  <c r="K11" i="6" s="1"/>
  <c r="J38" i="6"/>
  <c r="K38" i="6" s="1"/>
  <c r="J34" i="6"/>
  <c r="K34" i="6" s="1"/>
  <c r="J30" i="6"/>
  <c r="K30" i="6" s="1"/>
  <c r="J26" i="6"/>
  <c r="K26" i="6" s="1"/>
  <c r="J18" i="6"/>
  <c r="K18" i="6" s="1"/>
  <c r="J14" i="6"/>
  <c r="K14" i="6" s="1"/>
  <c r="G40" i="6"/>
  <c r="Q61" i="5" s="1"/>
  <c r="I12" i="6"/>
  <c r="K12" i="6" s="1"/>
  <c r="H29" i="6"/>
  <c r="H21" i="6"/>
  <c r="H25" i="6"/>
  <c r="H15" i="6"/>
  <c r="K9" i="6"/>
  <c r="F40" i="6"/>
  <c r="F61" i="5" s="1"/>
  <c r="H9" i="6"/>
  <c r="H24" i="6"/>
  <c r="H22" i="6"/>
  <c r="H23" i="6"/>
  <c r="H19" i="6"/>
  <c r="H17" i="6"/>
  <c r="H16" i="6"/>
  <c r="H13" i="6"/>
  <c r="J40" i="6" l="1"/>
  <c r="S61" i="5" s="1"/>
  <c r="H40" i="6"/>
  <c r="K40" i="6"/>
  <c r="I40" i="6"/>
  <c r="H61" i="5" s="1"/>
  <c r="D11" i="7"/>
  <c r="D13" i="7" s="1"/>
  <c r="D9" i="7"/>
  <c r="F15" i="7" s="1"/>
  <c r="E5" i="2" l="1"/>
  <c r="G5" i="6"/>
  <c r="D9" i="5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9" i="8"/>
  <c r="D9" i="3"/>
  <c r="I5" i="8"/>
  <c r="I5" i="3"/>
  <c r="D9" i="2"/>
  <c r="L13" i="1"/>
  <c r="V14" i="5" s="1"/>
  <c r="K13" i="1"/>
  <c r="U14" i="5" s="1"/>
  <c r="L12" i="1"/>
  <c r="K14" i="5" s="1"/>
  <c r="K12" i="1"/>
  <c r="J14" i="5" s="1"/>
  <c r="D10" i="3" l="1"/>
  <c r="D10" i="8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H2" i="7"/>
  <c r="I2" i="7" s="1"/>
  <c r="J2" i="7" s="1"/>
  <c r="D10" i="2"/>
  <c r="M13" i="1"/>
  <c r="W14" i="5" s="1"/>
  <c r="M12" i="1"/>
  <c r="L14" i="5" s="1"/>
  <c r="D11" i="3" l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E9" i="8"/>
  <c r="E9" i="2"/>
  <c r="E9" i="3"/>
  <c r="E9" i="6"/>
  <c r="D11" i="2"/>
  <c r="H3" i="7"/>
  <c r="I3" i="7" s="1"/>
  <c r="J3" i="7" s="1"/>
  <c r="N10" i="3" l="1"/>
  <c r="M10" i="3"/>
  <c r="D37" i="3"/>
  <c r="D38" i="3" s="1"/>
  <c r="D39" i="3" s="1"/>
  <c r="M9" i="8"/>
  <c r="N9" i="8"/>
  <c r="M9" i="3"/>
  <c r="N9" i="3"/>
  <c r="E10" i="8"/>
  <c r="E10" i="3"/>
  <c r="E10" i="2"/>
  <c r="E10" i="6"/>
  <c r="D12" i="2"/>
  <c r="H4" i="7"/>
  <c r="I4" i="7" s="1"/>
  <c r="J4" i="7" s="1"/>
  <c r="N11" i="3" l="1"/>
  <c r="M11" i="3"/>
  <c r="E11" i="8"/>
  <c r="E11" i="3"/>
  <c r="O9" i="3"/>
  <c r="G10" i="3" s="1"/>
  <c r="K10" i="3" s="1"/>
  <c r="P9" i="3"/>
  <c r="H10" i="3" s="1"/>
  <c r="L10" i="3" s="1"/>
  <c r="O9" i="8"/>
  <c r="G10" i="8" s="1"/>
  <c r="K10" i="8" s="1"/>
  <c r="N10" i="8"/>
  <c r="M10" i="8"/>
  <c r="P9" i="8"/>
  <c r="H10" i="8" s="1"/>
  <c r="L10" i="8" s="1"/>
  <c r="E11" i="2"/>
  <c r="E11" i="6"/>
  <c r="D13" i="2"/>
  <c r="H5" i="7"/>
  <c r="I5" i="7" s="1"/>
  <c r="J5" i="7" s="1"/>
  <c r="O10" i="3" l="1"/>
  <c r="G11" i="3" s="1"/>
  <c r="K11" i="3" s="1"/>
  <c r="P10" i="8"/>
  <c r="H11" i="8" s="1"/>
  <c r="L11" i="8" s="1"/>
  <c r="N11" i="8"/>
  <c r="M11" i="8"/>
  <c r="E12" i="8"/>
  <c r="E12" i="3"/>
  <c r="O10" i="8"/>
  <c r="G11" i="8" s="1"/>
  <c r="K11" i="8" s="1"/>
  <c r="P10" i="3"/>
  <c r="H11" i="3" s="1"/>
  <c r="L11" i="3" s="1"/>
  <c r="E12" i="2"/>
  <c r="E12" i="6"/>
  <c r="D14" i="2"/>
  <c r="H6" i="7"/>
  <c r="I6" i="7" s="1"/>
  <c r="J6" i="7" s="1"/>
  <c r="N13" i="3" l="1"/>
  <c r="M13" i="3"/>
  <c r="P11" i="8"/>
  <c r="H12" i="8" s="1"/>
  <c r="L12" i="8" s="1"/>
  <c r="O11" i="3"/>
  <c r="G12" i="3" s="1"/>
  <c r="K12" i="3" s="1"/>
  <c r="P11" i="3"/>
  <c r="H12" i="3" s="1"/>
  <c r="L12" i="3" s="1"/>
  <c r="E13" i="8"/>
  <c r="E13" i="3"/>
  <c r="N12" i="8"/>
  <c r="M12" i="8"/>
  <c r="O11" i="8"/>
  <c r="G12" i="8" s="1"/>
  <c r="K12" i="8" s="1"/>
  <c r="E13" i="2"/>
  <c r="E13" i="6"/>
  <c r="D15" i="2"/>
  <c r="H7" i="7"/>
  <c r="I7" i="7" s="1"/>
  <c r="J7" i="7" s="1"/>
  <c r="O12" i="3" l="1"/>
  <c r="G13" i="3" s="1"/>
  <c r="K13" i="3" s="1"/>
  <c r="P12" i="8"/>
  <c r="H13" i="8" s="1"/>
  <c r="L13" i="8" s="1"/>
  <c r="E14" i="8"/>
  <c r="E14" i="3"/>
  <c r="O12" i="8"/>
  <c r="G13" i="8" s="1"/>
  <c r="K13" i="8" s="1"/>
  <c r="N13" i="8"/>
  <c r="M13" i="8"/>
  <c r="P12" i="3"/>
  <c r="H13" i="3" s="1"/>
  <c r="L13" i="3" s="1"/>
  <c r="E14" i="2"/>
  <c r="E14" i="6"/>
  <c r="D16" i="2"/>
  <c r="H8" i="7"/>
  <c r="I8" i="7" s="1"/>
  <c r="J8" i="7" s="1"/>
  <c r="M15" i="3" l="1"/>
  <c r="N15" i="3"/>
  <c r="P13" i="8"/>
  <c r="H14" i="8" s="1"/>
  <c r="L14" i="8" s="1"/>
  <c r="O13" i="8"/>
  <c r="G14" i="8" s="1"/>
  <c r="K14" i="8" s="1"/>
  <c r="N14" i="8"/>
  <c r="M14" i="8"/>
  <c r="P13" i="3"/>
  <c r="H14" i="3" s="1"/>
  <c r="L14" i="3" s="1"/>
  <c r="E15" i="8"/>
  <c r="E15" i="3"/>
  <c r="O13" i="3"/>
  <c r="G14" i="3" s="1"/>
  <c r="K14" i="3" s="1"/>
  <c r="E15" i="2"/>
  <c r="E15" i="6"/>
  <c r="D17" i="2"/>
  <c r="H9" i="7"/>
  <c r="I9" i="7" s="1"/>
  <c r="J9" i="7" s="1"/>
  <c r="N16" i="3" l="1"/>
  <c r="M16" i="3"/>
  <c r="O14" i="3"/>
  <c r="G15" i="3" s="1"/>
  <c r="K15" i="3" s="1"/>
  <c r="P14" i="8"/>
  <c r="H15" i="8" s="1"/>
  <c r="L15" i="8" s="1"/>
  <c r="O14" i="8"/>
  <c r="G15" i="8" s="1"/>
  <c r="K15" i="8" s="1"/>
  <c r="N15" i="8"/>
  <c r="M15" i="8"/>
  <c r="E16" i="8"/>
  <c r="E16" i="3"/>
  <c r="P14" i="3"/>
  <c r="H15" i="3" s="1"/>
  <c r="L15" i="3" s="1"/>
  <c r="E16" i="2"/>
  <c r="E16" i="6"/>
  <c r="D18" i="2"/>
  <c r="H10" i="7"/>
  <c r="I10" i="7" s="1"/>
  <c r="J10" i="7" s="1"/>
  <c r="N17" i="3" l="1"/>
  <c r="M17" i="3"/>
  <c r="O15" i="3"/>
  <c r="G16" i="3" s="1"/>
  <c r="K16" i="3" s="1"/>
  <c r="P15" i="8"/>
  <c r="H16" i="8" s="1"/>
  <c r="L16" i="8" s="1"/>
  <c r="P15" i="3"/>
  <c r="H16" i="3" s="1"/>
  <c r="L16" i="3" s="1"/>
  <c r="E17" i="8"/>
  <c r="E17" i="3"/>
  <c r="N16" i="8"/>
  <c r="M16" i="8"/>
  <c r="O15" i="8"/>
  <c r="G16" i="8" s="1"/>
  <c r="K16" i="8" s="1"/>
  <c r="E17" i="2"/>
  <c r="E17" i="6"/>
  <c r="D19" i="2"/>
  <c r="H11" i="7"/>
  <c r="I11" i="7" s="1"/>
  <c r="J11" i="7" s="1"/>
  <c r="N18" i="3" l="1"/>
  <c r="M18" i="3"/>
  <c r="O16" i="3"/>
  <c r="G17" i="3" s="1"/>
  <c r="K17" i="3" s="1"/>
  <c r="P16" i="8"/>
  <c r="H17" i="8" s="1"/>
  <c r="L17" i="8" s="1"/>
  <c r="O16" i="8"/>
  <c r="G17" i="8" s="1"/>
  <c r="K17" i="8" s="1"/>
  <c r="E18" i="8"/>
  <c r="E18" i="3"/>
  <c r="N17" i="8"/>
  <c r="M17" i="8"/>
  <c r="P16" i="3"/>
  <c r="H17" i="3" s="1"/>
  <c r="L17" i="3" s="1"/>
  <c r="E18" i="2"/>
  <c r="E18" i="6"/>
  <c r="D20" i="2"/>
  <c r="H12" i="7"/>
  <c r="I12" i="7" s="1"/>
  <c r="J12" i="7" s="1"/>
  <c r="O17" i="3" l="1"/>
  <c r="G18" i="3" s="1"/>
  <c r="K18" i="3" s="1"/>
  <c r="P17" i="8"/>
  <c r="H18" i="8" s="1"/>
  <c r="L18" i="8" s="1"/>
  <c r="P17" i="3"/>
  <c r="H18" i="3" s="1"/>
  <c r="L18" i="3" s="1"/>
  <c r="N18" i="8"/>
  <c r="M18" i="8"/>
  <c r="E19" i="8"/>
  <c r="E19" i="3"/>
  <c r="O17" i="8"/>
  <c r="G18" i="8" s="1"/>
  <c r="K18" i="8" s="1"/>
  <c r="E19" i="2"/>
  <c r="E19" i="6"/>
  <c r="D21" i="2"/>
  <c r="H13" i="7"/>
  <c r="I13" i="7" s="1"/>
  <c r="J13" i="7" s="1"/>
  <c r="N20" i="3" l="1"/>
  <c r="M20" i="3"/>
  <c r="O18" i="3"/>
  <c r="G19" i="3" s="1"/>
  <c r="K19" i="3" s="1"/>
  <c r="P18" i="8"/>
  <c r="H19" i="8" s="1"/>
  <c r="L19" i="8" s="1"/>
  <c r="P18" i="3"/>
  <c r="H19" i="3" s="1"/>
  <c r="L19" i="3" s="1"/>
  <c r="N19" i="8"/>
  <c r="M19" i="8"/>
  <c r="O18" i="8"/>
  <c r="G19" i="8" s="1"/>
  <c r="K19" i="8" s="1"/>
  <c r="E20" i="8"/>
  <c r="E20" i="3"/>
  <c r="E20" i="2"/>
  <c r="E20" i="6"/>
  <c r="D22" i="2"/>
  <c r="H14" i="7"/>
  <c r="I14" i="7" s="1"/>
  <c r="J14" i="7" s="1"/>
  <c r="O19" i="3" l="1"/>
  <c r="G20" i="3" s="1"/>
  <c r="K20" i="3" s="1"/>
  <c r="P19" i="8"/>
  <c r="H20" i="8" s="1"/>
  <c r="L20" i="8" s="1"/>
  <c r="P19" i="3"/>
  <c r="H20" i="3" s="1"/>
  <c r="L20" i="3" s="1"/>
  <c r="O19" i="8"/>
  <c r="G20" i="8" s="1"/>
  <c r="K20" i="8" s="1"/>
  <c r="N20" i="8"/>
  <c r="M20" i="8"/>
  <c r="E21" i="8"/>
  <c r="E21" i="3"/>
  <c r="E21" i="2"/>
  <c r="E21" i="6"/>
  <c r="D23" i="2"/>
  <c r="H15" i="7"/>
  <c r="I15" i="7" s="1"/>
  <c r="J15" i="7" s="1"/>
  <c r="N22" i="3" l="1"/>
  <c r="M22" i="3"/>
  <c r="O20" i="3"/>
  <c r="G21" i="3" s="1"/>
  <c r="K21" i="3" s="1"/>
  <c r="P20" i="8"/>
  <c r="H21" i="8" s="1"/>
  <c r="L21" i="8" s="1"/>
  <c r="P20" i="3"/>
  <c r="H21" i="3" s="1"/>
  <c r="L21" i="3" s="1"/>
  <c r="N21" i="8"/>
  <c r="M21" i="8"/>
  <c r="O20" i="8"/>
  <c r="G21" i="8" s="1"/>
  <c r="K21" i="8" s="1"/>
  <c r="E22" i="8"/>
  <c r="E22" i="3"/>
  <c r="E22" i="2"/>
  <c r="E22" i="6"/>
  <c r="D24" i="2"/>
  <c r="H16" i="7"/>
  <c r="I16" i="7" s="1"/>
  <c r="J16" i="7" s="1"/>
  <c r="P21" i="3" l="1"/>
  <c r="H22" i="3" s="1"/>
  <c r="L22" i="3" s="1"/>
  <c r="N23" i="3"/>
  <c r="M23" i="3"/>
  <c r="O21" i="3"/>
  <c r="G22" i="3" s="1"/>
  <c r="K22" i="3" s="1"/>
  <c r="P21" i="8"/>
  <c r="H22" i="8" s="1"/>
  <c r="L22" i="8" s="1"/>
  <c r="O21" i="8"/>
  <c r="G22" i="8" s="1"/>
  <c r="K22" i="8" s="1"/>
  <c r="M22" i="8"/>
  <c r="N22" i="8"/>
  <c r="P22" i="3"/>
  <c r="H23" i="3" s="1"/>
  <c r="L23" i="3" s="1"/>
  <c r="E23" i="8"/>
  <c r="E23" i="3"/>
  <c r="E23" i="2"/>
  <c r="E23" i="6"/>
  <c r="D25" i="2"/>
  <c r="H17" i="7"/>
  <c r="I17" i="7" s="1"/>
  <c r="J17" i="7" s="1"/>
  <c r="N24" i="3" l="1"/>
  <c r="M24" i="3"/>
  <c r="O22" i="3"/>
  <c r="G23" i="3" s="1"/>
  <c r="K23" i="3" s="1"/>
  <c r="P22" i="8"/>
  <c r="H23" i="8" s="1"/>
  <c r="L23" i="8" s="1"/>
  <c r="O22" i="8"/>
  <c r="G23" i="8" s="1"/>
  <c r="K23" i="8" s="1"/>
  <c r="N23" i="8"/>
  <c r="M23" i="8"/>
  <c r="P23" i="3"/>
  <c r="H24" i="3" s="1"/>
  <c r="L24" i="3" s="1"/>
  <c r="E24" i="8"/>
  <c r="E24" i="3"/>
  <c r="E24" i="2"/>
  <c r="E24" i="6"/>
  <c r="D26" i="2"/>
  <c r="H18" i="7"/>
  <c r="I18" i="7" s="1"/>
  <c r="J18" i="7" s="1"/>
  <c r="N25" i="3" l="1"/>
  <c r="M25" i="3"/>
  <c r="O23" i="3"/>
  <c r="G24" i="3" s="1"/>
  <c r="K24" i="3" s="1"/>
  <c r="P23" i="8"/>
  <c r="H24" i="8" s="1"/>
  <c r="L24" i="8" s="1"/>
  <c r="O23" i="8"/>
  <c r="G24" i="8" s="1"/>
  <c r="K24" i="8" s="1"/>
  <c r="E25" i="8"/>
  <c r="E25" i="3"/>
  <c r="N24" i="8"/>
  <c r="M24" i="8"/>
  <c r="P24" i="3"/>
  <c r="H25" i="3" s="1"/>
  <c r="L25" i="3" s="1"/>
  <c r="E25" i="2"/>
  <c r="E25" i="6"/>
  <c r="D27" i="2"/>
  <c r="H19" i="7"/>
  <c r="I19" i="7" s="1"/>
  <c r="J19" i="7" s="1"/>
  <c r="O24" i="3" l="1"/>
  <c r="G25" i="3" s="1"/>
  <c r="K25" i="3" s="1"/>
  <c r="P24" i="8"/>
  <c r="H25" i="8" s="1"/>
  <c r="L25" i="8" s="1"/>
  <c r="O24" i="8"/>
  <c r="G25" i="8" s="1"/>
  <c r="K25" i="8" s="1"/>
  <c r="N25" i="8"/>
  <c r="M25" i="8"/>
  <c r="P25" i="3"/>
  <c r="H26" i="3" s="1"/>
  <c r="L26" i="3" s="1"/>
  <c r="E26" i="8"/>
  <c r="E26" i="3"/>
  <c r="E26" i="2"/>
  <c r="E26" i="6"/>
  <c r="D28" i="2"/>
  <c r="H20" i="7"/>
  <c r="I20" i="7" s="1"/>
  <c r="J20" i="7" s="1"/>
  <c r="N27" i="3" l="1"/>
  <c r="M27" i="3"/>
  <c r="O25" i="3"/>
  <c r="G26" i="3" s="1"/>
  <c r="K26" i="3" s="1"/>
  <c r="P25" i="8"/>
  <c r="H26" i="8" s="1"/>
  <c r="L26" i="8" s="1"/>
  <c r="O25" i="8"/>
  <c r="G26" i="8" s="1"/>
  <c r="K26" i="8" s="1"/>
  <c r="M26" i="8"/>
  <c r="N26" i="8"/>
  <c r="P26" i="3"/>
  <c r="H27" i="3" s="1"/>
  <c r="L27" i="3" s="1"/>
  <c r="E27" i="8"/>
  <c r="E27" i="3"/>
  <c r="E27" i="2"/>
  <c r="E27" i="6"/>
  <c r="D29" i="2"/>
  <c r="H21" i="7"/>
  <c r="I21" i="7" s="1"/>
  <c r="J21" i="7" s="1"/>
  <c r="O26" i="3" l="1"/>
  <c r="G27" i="3" s="1"/>
  <c r="K27" i="3" s="1"/>
  <c r="P26" i="8"/>
  <c r="H27" i="8" s="1"/>
  <c r="L27" i="8" s="1"/>
  <c r="O26" i="8"/>
  <c r="G27" i="8" s="1"/>
  <c r="K27" i="8" s="1"/>
  <c r="N27" i="8"/>
  <c r="M27" i="8"/>
  <c r="P27" i="3"/>
  <c r="H28" i="3" s="1"/>
  <c r="L28" i="3" s="1"/>
  <c r="E28" i="8"/>
  <c r="E28" i="3"/>
  <c r="E28" i="2"/>
  <c r="E28" i="6"/>
  <c r="D30" i="2"/>
  <c r="H22" i="7"/>
  <c r="I22" i="7" s="1"/>
  <c r="J22" i="7" s="1"/>
  <c r="N29" i="3" l="1"/>
  <c r="M29" i="3"/>
  <c r="O27" i="3"/>
  <c r="G28" i="3" s="1"/>
  <c r="K28" i="3" s="1"/>
  <c r="P27" i="8"/>
  <c r="H28" i="8" s="1"/>
  <c r="L28" i="8" s="1"/>
  <c r="O27" i="8"/>
  <c r="G28" i="8" s="1"/>
  <c r="K28" i="8" s="1"/>
  <c r="N28" i="8"/>
  <c r="M28" i="8"/>
  <c r="P28" i="3"/>
  <c r="H29" i="3" s="1"/>
  <c r="L29" i="3" s="1"/>
  <c r="E29" i="8"/>
  <c r="E29" i="3"/>
  <c r="E29" i="2"/>
  <c r="E29" i="6"/>
  <c r="D31" i="2"/>
  <c r="H23" i="7"/>
  <c r="I23" i="7" s="1"/>
  <c r="J23" i="7" s="1"/>
  <c r="N30" i="3" l="1"/>
  <c r="M30" i="3"/>
  <c r="O28" i="3"/>
  <c r="G29" i="3" s="1"/>
  <c r="K29" i="3" s="1"/>
  <c r="P28" i="8"/>
  <c r="H29" i="8" s="1"/>
  <c r="L29" i="8" s="1"/>
  <c r="O28" i="8"/>
  <c r="G29" i="8" s="1"/>
  <c r="K29" i="8" s="1"/>
  <c r="E30" i="8"/>
  <c r="E30" i="3"/>
  <c r="N29" i="8"/>
  <c r="M29" i="8"/>
  <c r="P29" i="3"/>
  <c r="H30" i="3" s="1"/>
  <c r="L30" i="3" s="1"/>
  <c r="E30" i="2"/>
  <c r="E30" i="6"/>
  <c r="D32" i="2"/>
  <c r="H24" i="7"/>
  <c r="I24" i="7" s="1"/>
  <c r="J24" i="7" s="1"/>
  <c r="N31" i="3" l="1"/>
  <c r="M31" i="3"/>
  <c r="O29" i="3"/>
  <c r="G30" i="3" s="1"/>
  <c r="K30" i="3" s="1"/>
  <c r="P29" i="8"/>
  <c r="H30" i="8" s="1"/>
  <c r="L30" i="8" s="1"/>
  <c r="O29" i="8"/>
  <c r="G30" i="8" s="1"/>
  <c r="K30" i="8" s="1"/>
  <c r="M30" i="8"/>
  <c r="N30" i="8"/>
  <c r="P30" i="3"/>
  <c r="H31" i="3" s="1"/>
  <c r="L31" i="3" s="1"/>
  <c r="E31" i="8"/>
  <c r="E31" i="3"/>
  <c r="E31" i="2"/>
  <c r="E31" i="6"/>
  <c r="D33" i="2"/>
  <c r="H25" i="7"/>
  <c r="I25" i="7" s="1"/>
  <c r="J25" i="7" s="1"/>
  <c r="N32" i="3" l="1"/>
  <c r="M32" i="3"/>
  <c r="O30" i="3"/>
  <c r="G31" i="3" s="1"/>
  <c r="K31" i="3" s="1"/>
  <c r="P30" i="8"/>
  <c r="H31" i="8" s="1"/>
  <c r="L31" i="8" s="1"/>
  <c r="O30" i="8"/>
  <c r="G31" i="8" s="1"/>
  <c r="K31" i="8" s="1"/>
  <c r="E32" i="8"/>
  <c r="E32" i="3"/>
  <c r="N31" i="8"/>
  <c r="M31" i="8"/>
  <c r="P31" i="3"/>
  <c r="H32" i="3" s="1"/>
  <c r="L32" i="3" s="1"/>
  <c r="E32" i="2"/>
  <c r="E32" i="6"/>
  <c r="D34" i="2"/>
  <c r="H26" i="7"/>
  <c r="I26" i="7" s="1"/>
  <c r="J26" i="7" s="1"/>
  <c r="O31" i="3" l="1"/>
  <c r="G32" i="3" s="1"/>
  <c r="K32" i="3" s="1"/>
  <c r="P31" i="8"/>
  <c r="H32" i="8" s="1"/>
  <c r="L32" i="8" s="1"/>
  <c r="O31" i="8"/>
  <c r="G32" i="8" s="1"/>
  <c r="K32" i="8" s="1"/>
  <c r="M32" i="8"/>
  <c r="N32" i="8"/>
  <c r="P32" i="3"/>
  <c r="H33" i="3" s="1"/>
  <c r="L33" i="3" s="1"/>
  <c r="E33" i="8"/>
  <c r="E33" i="3"/>
  <c r="E33" i="2"/>
  <c r="E33" i="6"/>
  <c r="D35" i="2"/>
  <c r="H27" i="7"/>
  <c r="I27" i="7" s="1"/>
  <c r="J27" i="7" s="1"/>
  <c r="N34" i="3" l="1"/>
  <c r="M34" i="3"/>
  <c r="O32" i="3"/>
  <c r="G33" i="3" s="1"/>
  <c r="K33" i="3" s="1"/>
  <c r="P32" i="8"/>
  <c r="H33" i="8" s="1"/>
  <c r="L33" i="8" s="1"/>
  <c r="O32" i="8"/>
  <c r="G33" i="8" s="1"/>
  <c r="K33" i="8" s="1"/>
  <c r="N33" i="8"/>
  <c r="M33" i="8"/>
  <c r="P33" i="3"/>
  <c r="H34" i="3" s="1"/>
  <c r="L34" i="3" s="1"/>
  <c r="E34" i="8"/>
  <c r="E34" i="3"/>
  <c r="E34" i="2"/>
  <c r="E34" i="6"/>
  <c r="D36" i="2"/>
  <c r="H28" i="7"/>
  <c r="I28" i="7" s="1"/>
  <c r="J28" i="7" s="1"/>
  <c r="N35" i="3" l="1"/>
  <c r="M35" i="3"/>
  <c r="O33" i="3"/>
  <c r="G34" i="3" s="1"/>
  <c r="K34" i="3" s="1"/>
  <c r="P33" i="8"/>
  <c r="H34" i="8" s="1"/>
  <c r="L34" i="8" s="1"/>
  <c r="O33" i="8"/>
  <c r="G34" i="8" s="1"/>
  <c r="K34" i="8" s="1"/>
  <c r="N34" i="8"/>
  <c r="M34" i="8"/>
  <c r="P34" i="3"/>
  <c r="H35" i="3" s="1"/>
  <c r="L35" i="3" s="1"/>
  <c r="E35" i="8"/>
  <c r="E35" i="3"/>
  <c r="E35" i="2"/>
  <c r="E35" i="6"/>
  <c r="D37" i="2"/>
  <c r="H29" i="7"/>
  <c r="I29" i="7" s="1"/>
  <c r="J29" i="7" s="1"/>
  <c r="N36" i="3" l="1"/>
  <c r="M36" i="3"/>
  <c r="O34" i="3"/>
  <c r="G35" i="3" s="1"/>
  <c r="K35" i="3" s="1"/>
  <c r="P34" i="8"/>
  <c r="H35" i="8" s="1"/>
  <c r="L35" i="8" s="1"/>
  <c r="O34" i="8"/>
  <c r="G35" i="8" s="1"/>
  <c r="K35" i="8" s="1"/>
  <c r="N35" i="8"/>
  <c r="M35" i="8"/>
  <c r="P35" i="3"/>
  <c r="H36" i="3" s="1"/>
  <c r="L36" i="3" s="1"/>
  <c r="E36" i="8"/>
  <c r="E36" i="3"/>
  <c r="E36" i="2"/>
  <c r="E36" i="6"/>
  <c r="D38" i="2"/>
  <c r="H30" i="7"/>
  <c r="I30" i="7" s="1"/>
  <c r="J30" i="7" s="1"/>
  <c r="N37" i="3" l="1"/>
  <c r="M37" i="3"/>
  <c r="O35" i="3"/>
  <c r="G36" i="3" s="1"/>
  <c r="K36" i="3" s="1"/>
  <c r="P35" i="8"/>
  <c r="H36" i="8" s="1"/>
  <c r="L36" i="8" s="1"/>
  <c r="O35" i="8"/>
  <c r="G36" i="8" s="1"/>
  <c r="K36" i="8" s="1"/>
  <c r="M36" i="8"/>
  <c r="N36" i="8"/>
  <c r="P36" i="3"/>
  <c r="H37" i="3" s="1"/>
  <c r="L37" i="3" s="1"/>
  <c r="E37" i="8"/>
  <c r="E37" i="3"/>
  <c r="E37" i="2"/>
  <c r="E37" i="6"/>
  <c r="D39" i="2"/>
  <c r="H31" i="7"/>
  <c r="I31" i="7" s="1"/>
  <c r="J31" i="7" s="1"/>
  <c r="N38" i="3" l="1"/>
  <c r="M38" i="3"/>
  <c r="O36" i="3"/>
  <c r="G37" i="3" s="1"/>
  <c r="K37" i="3" s="1"/>
  <c r="P36" i="8"/>
  <c r="H37" i="8" s="1"/>
  <c r="L37" i="8" s="1"/>
  <c r="O36" i="8"/>
  <c r="G37" i="8" s="1"/>
  <c r="K37" i="8" s="1"/>
  <c r="N37" i="8"/>
  <c r="M37" i="8"/>
  <c r="P37" i="3"/>
  <c r="H38" i="3" s="1"/>
  <c r="L38" i="3" s="1"/>
  <c r="E38" i="8"/>
  <c r="E38" i="3"/>
  <c r="E38" i="2"/>
  <c r="E38" i="6"/>
  <c r="H32" i="7"/>
  <c r="I32" i="7" s="1"/>
  <c r="J32" i="7" s="1"/>
  <c r="N39" i="3" l="1"/>
  <c r="M39" i="3"/>
  <c r="O37" i="3"/>
  <c r="G38" i="3" s="1"/>
  <c r="K38" i="3" s="1"/>
  <c r="P37" i="8"/>
  <c r="H38" i="8" s="1"/>
  <c r="L38" i="8" s="1"/>
  <c r="O37" i="8"/>
  <c r="G38" i="8" s="1"/>
  <c r="K38" i="8" s="1"/>
  <c r="M38" i="8"/>
  <c r="N38" i="8"/>
  <c r="P38" i="3"/>
  <c r="H39" i="3" s="1"/>
  <c r="L39" i="3" s="1"/>
  <c r="E39" i="8"/>
  <c r="E39" i="3"/>
  <c r="E39" i="2"/>
  <c r="E39" i="6"/>
  <c r="O38" i="3" l="1"/>
  <c r="G39" i="3" s="1"/>
  <c r="K39" i="3" s="1"/>
  <c r="P38" i="8"/>
  <c r="H39" i="8" s="1"/>
  <c r="L39" i="8" s="1"/>
  <c r="O38" i="8"/>
  <c r="G39" i="8" s="1"/>
  <c r="K39" i="8" s="1"/>
  <c r="N39" i="8"/>
  <c r="M39" i="8"/>
  <c r="O39" i="8" l="1"/>
  <c r="U51" i="5" s="1"/>
  <c r="M40" i="8"/>
  <c r="S51" i="5" s="1"/>
  <c r="P39" i="3"/>
  <c r="J52" i="5" s="1"/>
  <c r="N40" i="3"/>
  <c r="H52" i="5" s="1"/>
  <c r="P39" i="8"/>
  <c r="U52" i="5" s="1"/>
  <c r="N40" i="8"/>
  <c r="S52" i="5" s="1"/>
  <c r="O39" i="3"/>
  <c r="J51" i="5" s="1"/>
  <c r="J53" i="5" s="1"/>
  <c r="M40" i="3"/>
  <c r="H51" i="5" s="1"/>
  <c r="H53" i="5" s="1"/>
  <c r="U53" i="5" l="1"/>
  <c r="S53" i="5"/>
</calcChain>
</file>

<file path=xl/sharedStrings.xml><?xml version="1.0" encoding="utf-8"?>
<sst xmlns="http://schemas.openxmlformats.org/spreadsheetml/2006/main" count="390" uniqueCount="202">
  <si>
    <t>izkFkfed</t>
  </si>
  <si>
    <t>mPp izkFkfed</t>
  </si>
  <si>
    <t>SC</t>
  </si>
  <si>
    <t>ST</t>
  </si>
  <si>
    <t>OBC</t>
  </si>
  <si>
    <t>GEN</t>
  </si>
  <si>
    <t>TOTAL</t>
  </si>
  <si>
    <t>B</t>
  </si>
  <si>
    <t>G</t>
  </si>
  <si>
    <t>GRAND TOTAL</t>
  </si>
  <si>
    <t>ukekadu</t>
  </si>
  <si>
    <t>Lrj</t>
  </si>
  <si>
    <t>usxfM+;k</t>
  </si>
  <si>
    <t>vklhUn</t>
  </si>
  <si>
    <t>d{kk 1 ls 8</t>
  </si>
  <si>
    <t>2019-20</t>
  </si>
  <si>
    <t>xzkeh.k</t>
  </si>
  <si>
    <t>HkhyokM+k</t>
  </si>
  <si>
    <t>feM Ms ehy cSad [kkrk fooj.k</t>
  </si>
  <si>
    <t>cSsad dk uke e; 'kk[kk %&amp;</t>
  </si>
  <si>
    <r>
      <rPr>
        <sz val="14"/>
        <color theme="1"/>
        <rFont val="Calibri"/>
        <family val="2"/>
        <scheme val="minor"/>
      </rPr>
      <t>IFSC</t>
    </r>
    <r>
      <rPr>
        <sz val="14"/>
        <color theme="1"/>
        <rFont val="Kruti Dev 010"/>
      </rPr>
      <t xml:space="preserve"> dksM %&amp;</t>
    </r>
  </si>
  <si>
    <t>[kkrk la[;k %&amp;</t>
  </si>
  <si>
    <t>jktdh; mPp izkFkfed fo|ky; lkcnM+k</t>
  </si>
  <si>
    <t>dqd de gsYij fooj.k</t>
  </si>
  <si>
    <t>dqd de gsYij dk uke</t>
  </si>
  <si>
    <t>fyax</t>
  </si>
  <si>
    <t>tkfr</t>
  </si>
  <si>
    <t>ns; jk'kh</t>
  </si>
  <si>
    <t>oxZ</t>
  </si>
  <si>
    <t>ns; izdkj</t>
  </si>
  <si>
    <t>cSad [kkrk la[;k o uke</t>
  </si>
  <si>
    <t>F</t>
  </si>
  <si>
    <t>oS".ko</t>
  </si>
  <si>
    <t>,e-,e-bZ- jk'kh dk fooj.k</t>
  </si>
  <si>
    <t>iwoZ dh 'ks"k jk'kh</t>
  </si>
  <si>
    <t xml:space="preserve">bl ekg esaa izkIr </t>
  </si>
  <si>
    <t>bl ekg esaa [kPkZ</t>
  </si>
  <si>
    <t>fo|ky; dk uke</t>
  </si>
  <si>
    <t>ih-bZ-bZ-vks- dsUæ</t>
  </si>
  <si>
    <t>CyWkd</t>
  </si>
  <si>
    <t>ftyk</t>
  </si>
  <si>
    <t>fo|ky; Lrj</t>
  </si>
  <si>
    <t>l=</t>
  </si>
  <si>
    <t>{kS=</t>
  </si>
  <si>
    <t>MkbZl dksM</t>
  </si>
  <si>
    <t>fo|ky; tkudkjh</t>
  </si>
  <si>
    <t>dUotZu njsa</t>
  </si>
  <si>
    <t>BRGB ASIND</t>
  </si>
  <si>
    <t>nqX/k dh nj</t>
  </si>
  <si>
    <t>^^oUns ekrje~^^</t>
  </si>
  <si>
    <t>d{kk 1 ls 12</t>
  </si>
  <si>
    <t>d{kk 1 ls 5</t>
  </si>
  <si>
    <t>d{kk 6 ls 10</t>
  </si>
  <si>
    <t>d{kk 6 ls 12</t>
  </si>
  <si>
    <t>2020-21</t>
  </si>
  <si>
    <t>2021-22</t>
  </si>
  <si>
    <t>2022-23</t>
  </si>
  <si>
    <t>SBC</t>
  </si>
  <si>
    <t xml:space="preserve"> 'kgjh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</si>
  <si>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</si>
  <si>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</si>
  <si>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</si>
  <si>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</si>
  <si>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</si>
  <si>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</si>
  <si>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</si>
  <si>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</si>
  <si>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</si>
  <si>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</si>
  <si>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</si>
  <si>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</si>
  <si>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tuojh </t>
  </si>
  <si>
    <t>Qjojh</t>
  </si>
  <si>
    <t>ekpZ</t>
  </si>
  <si>
    <t>vizsy</t>
  </si>
  <si>
    <t>ebZ</t>
  </si>
  <si>
    <t>twu</t>
  </si>
  <si>
    <t>tqykbZ</t>
  </si>
  <si>
    <t>vxLr</t>
  </si>
  <si>
    <t>flrEcj</t>
  </si>
  <si>
    <t>vDVqcj</t>
  </si>
  <si>
    <t>uoEcj</t>
  </si>
  <si>
    <t>fnlEcj</t>
  </si>
  <si>
    <t>ekg</t>
  </si>
  <si>
    <t>o"kZ</t>
  </si>
  <si>
    <t>&amp;</t>
  </si>
  <si>
    <t>Ø-la-</t>
  </si>
  <si>
    <t>fnukad</t>
  </si>
  <si>
    <t>okj</t>
  </si>
  <si>
    <t>nqX/k dh ek=k ¼yhVj½</t>
  </si>
  <si>
    <t>jk'kh ¼#i,½</t>
  </si>
  <si>
    <t>;ksx</t>
  </si>
  <si>
    <t>ekg esa ykHkkfUor dqy fo|kFkhZ</t>
  </si>
  <si>
    <t>dqy feM Ms fey ykHkkfUor fnol</t>
  </si>
  <si>
    <t>M</t>
  </si>
  <si>
    <t>Cash</t>
  </si>
  <si>
    <t>Cheque</t>
  </si>
  <si>
    <t>vUuiw.kkZa nw/k ;kstuk</t>
  </si>
  <si>
    <t>nSfud ykHkkfUor fo|kFkhZ</t>
  </si>
  <si>
    <t>ykHkkfUor</t>
  </si>
  <si>
    <t>izkjfEHkd 'ks"k ek=k</t>
  </si>
  <si>
    <t xml:space="preserve">forj.kdŸkkZ ls izkIr </t>
  </si>
  <si>
    <t>xsgwa</t>
  </si>
  <si>
    <t>pkoy</t>
  </si>
  <si>
    <t>miyC/k dqy [kk|kUu</t>
  </si>
  <si>
    <t>Hkkstu cukus esa [kpZ</t>
  </si>
  <si>
    <t xml:space="preserve"> 'ks"k [kk|kUu</t>
  </si>
  <si>
    <t>[kk|kUu lwpuk izkFkfed Lrj</t>
  </si>
  <si>
    <t>Wheat</t>
  </si>
  <si>
    <t>Rice</t>
  </si>
  <si>
    <t>ehuw ds vuqlkj [kk|kUu ugha gksus ij fyLV ls p;u djs</t>
  </si>
  <si>
    <t>[kk|kUu lwpuk mPp izkFkfed Lrj</t>
  </si>
  <si>
    <r>
      <t xml:space="preserve">jk'kh </t>
    </r>
    <r>
      <rPr>
        <sz val="16"/>
        <color rgb="FF002060"/>
        <rFont val="Calibri"/>
        <family val="2"/>
        <scheme val="minor"/>
      </rPr>
      <t>&gt;</t>
    </r>
  </si>
  <si>
    <t>izi= &amp; 1</t>
  </si>
  <si>
    <t>fo|ky; ekfld lwpuk l=</t>
  </si>
  <si>
    <t>dk;kZy;&amp;</t>
  </si>
  <si>
    <t>ih-bZ-bZ-vks- dsUæ&amp;</t>
  </si>
  <si>
    <t>CyWkd&amp;</t>
  </si>
  <si>
    <t>ftyk&amp;</t>
  </si>
  <si>
    <t>tkod Øekad&amp;</t>
  </si>
  <si>
    <t>fnukad&amp;</t>
  </si>
  <si>
    <t>1-fo|ky; fooj.k</t>
  </si>
  <si>
    <t>ekg o o"kZ&amp;</t>
  </si>
  <si>
    <t>MkbZl dksM&amp;</t>
  </si>
  <si>
    <t>fo|ky; dk izdkj&amp;</t>
  </si>
  <si>
    <t>ljdkjh</t>
  </si>
  <si>
    <t>fo|ky; dk Lrj&amp;</t>
  </si>
  <si>
    <t>jlksbZ?kj dk izdkj&amp;</t>
  </si>
  <si>
    <t>,l-,e-lh-</t>
  </si>
  <si>
    <t>{kS=&amp;</t>
  </si>
  <si>
    <t>dqy ukekadu</t>
  </si>
  <si>
    <t>2- cSad [kkrk fooj.k ¼feM Ms ehy½</t>
  </si>
  <si>
    <t>cSsad dk uke e; 'kk[kk</t>
  </si>
  <si>
    <t>[kkrk la[;k</t>
  </si>
  <si>
    <t>3-</t>
  </si>
  <si>
    <t>3-dqd de gsYij fooj.k</t>
  </si>
  <si>
    <t>bl ekg ns; jk'kh</t>
  </si>
  <si>
    <t>1-</t>
  </si>
  <si>
    <t>2-</t>
  </si>
  <si>
    <t>BARB0BRGBXX</t>
  </si>
  <si>
    <t>4- bl ekg esa fo|ky; dk fujh{k.k</t>
  </si>
  <si>
    <t>vf/kdkjh dk fooj.k</t>
  </si>
  <si>
    <t>gka @ ugha</t>
  </si>
  <si>
    <t>fujh{k.kdŸkkZ dk uke</t>
  </si>
  <si>
    <t>4-</t>
  </si>
  <si>
    <t>5-</t>
  </si>
  <si>
    <t>l?ku fujh{k.k Vhe }kjk</t>
  </si>
  <si>
    <t>ftyk Lrjh; vf/kdkjh }kjk</t>
  </si>
  <si>
    <t>CykWd @rglhy Lrjh; vf/kdkjh }kjk</t>
  </si>
  <si>
    <t>ih-bZ-bZ-vks- @iapk;r Lrjh; vf/kdkjh }kjk</t>
  </si>
  <si>
    <t>,l-Mh-,e-lh- @,l-,e-lh- lnL; }kjk</t>
  </si>
  <si>
    <t>5- bl ekg esa ?kfVr dksbZ feM Ms ehy lEcU/kh ?kVuk @f'kdk;r dk fooj.k</t>
  </si>
  <si>
    <t>f'kdk;r la[;k</t>
  </si>
  <si>
    <t>?kVuk dk fooj.k</t>
  </si>
  <si>
    <r>
      <t xml:space="preserve">jk"Vªh; iks"kkgkj lgk;rk dk;ZØe </t>
    </r>
    <r>
      <rPr>
        <b/>
        <sz val="44"/>
        <color theme="1"/>
        <rFont val="Microsoft Yi Baiti"/>
        <family val="4"/>
      </rPr>
      <t>(Mid Day Meal)</t>
    </r>
    <r>
      <rPr>
        <b/>
        <sz val="44"/>
        <color theme="1"/>
        <rFont val="Kruti Dev 010"/>
      </rPr>
      <t xml:space="preserve"> </t>
    </r>
  </si>
  <si>
    <r>
      <rPr>
        <sz val="24"/>
        <color theme="1"/>
        <rFont val="Calibri"/>
        <family val="2"/>
        <scheme val="minor"/>
      </rPr>
      <t>IFSC</t>
    </r>
    <r>
      <rPr>
        <sz val="26"/>
        <color theme="1"/>
        <rFont val="Kruti Dev 010"/>
      </rPr>
      <t xml:space="preserve"> dksM</t>
    </r>
  </si>
  <si>
    <t>V.S.C.</t>
  </si>
  <si>
    <t>Page-1</t>
  </si>
  <si>
    <t>fooj.k</t>
  </si>
  <si>
    <t>ekg ds dqy dk;Z fnol</t>
  </si>
  <si>
    <t>feM Ms ehy nsus ds okLrfod dk;Z fnol</t>
  </si>
  <si>
    <t>6-Hkkstu miyC/krk fooj.k</t>
  </si>
  <si>
    <t>7- [kk|kUu dh tkudkjh ¼fdyksxzke esa½</t>
  </si>
  <si>
    <t>izkFkfed Lrj ¼100 xzke½</t>
  </si>
  <si>
    <t>mPp izkFkfed Lrj ¼100 xzke½</t>
  </si>
  <si>
    <t>[kk|kUu dk izdkj</t>
  </si>
  <si>
    <t>izkjfEHkd 'ks"k</t>
  </si>
  <si>
    <t>bl ekg esa [kpZ</t>
  </si>
  <si>
    <t>vfUre 'ks"k</t>
  </si>
  <si>
    <t>bl ekg esa  izkIr</t>
  </si>
  <si>
    <t>xsagw</t>
  </si>
  <si>
    <t>8-Hkkstu cukus esa mi;ksx dh xbZ jk'kh dh tkudkjh ¼#- esa½</t>
  </si>
  <si>
    <t>dqfdax dUotZu jk'kh</t>
  </si>
  <si>
    <t>d`".kk nsoh oS".ko</t>
  </si>
  <si>
    <t>deyk nsoh oS".ko</t>
  </si>
  <si>
    <t>izkFkfed Lrj</t>
  </si>
  <si>
    <t>mPp izkFkfed Lrj</t>
  </si>
  <si>
    <t>-</t>
  </si>
  <si>
    <t>9- vUuiw.kkZ nw/k ;kstuk dh tkudkjh</t>
  </si>
  <si>
    <t xml:space="preserve"> ykHkkfUor Nk=</t>
  </si>
  <si>
    <t>dqy nw/k dh ek=k</t>
  </si>
  <si>
    <t>[kpZ jk'kh</t>
  </si>
  <si>
    <t xml:space="preserve"> 'ks"k jk'kh</t>
  </si>
  <si>
    <t>10- dqd de gsYij jk'kh fooj.k</t>
  </si>
  <si>
    <t>vfUre 'ks"k jk'kh</t>
  </si>
  <si>
    <t>11- ,e-,e-bZ- jk'kh fooj.k</t>
  </si>
  <si>
    <t>12- cPpksa ds LokLF; dh fLFkfr</t>
  </si>
  <si>
    <t>13- vk/kkj dh fLFkfr</t>
  </si>
  <si>
    <t>vk/kkj dkMZ okys fo|kfFkZ;ksa dh la[;k</t>
  </si>
  <si>
    <t>vk/kkj dkMZ gsrq vkosnu fd;s gq, fo|kfFkZ;ksa dh la[;k</t>
  </si>
  <si>
    <t>vk/kkj dkMZ ls oafpr fo|kfFkZ;ksa dh la[;k</t>
  </si>
  <si>
    <t>fo'ks"k fooj.k%&amp;</t>
  </si>
  <si>
    <t>nw/k dh ek=k ,oa jk'kh</t>
  </si>
  <si>
    <r>
      <t xml:space="preserve">d{kk 1 ls 8 rd ds Nk=ksa dh la[;k  ftUgsa 4 </t>
    </r>
    <r>
      <rPr>
        <sz val="24"/>
        <color theme="1"/>
        <rFont val="Calibri"/>
        <family val="2"/>
        <scheme val="minor"/>
      </rPr>
      <t xml:space="preserve">IFA </t>
    </r>
    <r>
      <rPr>
        <sz val="24"/>
        <color theme="1"/>
        <rFont val="Kruti Dev 010"/>
      </rPr>
      <t>nh xbZ A</t>
    </r>
  </si>
  <si>
    <r>
      <t xml:space="preserve">d{kk 1 ls 8 rd ds Nk=kvksa dh la[;k  ftUgsa 4 </t>
    </r>
    <r>
      <rPr>
        <sz val="24"/>
        <color theme="1"/>
        <rFont val="Calibri"/>
        <family val="2"/>
        <scheme val="minor"/>
      </rPr>
      <t xml:space="preserve">IFA </t>
    </r>
    <r>
      <rPr>
        <sz val="24"/>
        <color theme="1"/>
        <rFont val="Kruti Dev 010"/>
      </rPr>
      <t>nh xbZ A</t>
    </r>
  </si>
  <si>
    <r>
      <t>eksckbZy LokLF; Vhe ¼</t>
    </r>
    <r>
      <rPr>
        <sz val="24"/>
        <color theme="1"/>
        <rFont val="Calibri"/>
        <family val="2"/>
        <scheme val="minor"/>
      </rPr>
      <t>RBSK</t>
    </r>
    <r>
      <rPr>
        <sz val="24"/>
        <color theme="1"/>
        <rFont val="Kruti Dev 010"/>
      </rPr>
      <t>½ }kjk tkap dh xbZ fo|kfFkZ;ksa dh la[;k A</t>
    </r>
  </si>
  <si>
    <r>
      <t>eksckbZy LokLF; Vhe ¼</t>
    </r>
    <r>
      <rPr>
        <sz val="24"/>
        <color theme="1"/>
        <rFont val="Calibri"/>
        <family val="2"/>
        <scheme val="minor"/>
      </rPr>
      <t>RBSK</t>
    </r>
    <r>
      <rPr>
        <sz val="24"/>
        <color theme="1"/>
        <rFont val="Kruti Dev 010"/>
      </rPr>
      <t>½ }kjk jsQj fd;s fo|kfFkZ;ksa dh la[;k A</t>
    </r>
  </si>
  <si>
    <t>gLrk{kj izHkkjh</t>
  </si>
  <si>
    <t>gLrk{kj iz/kkuk/;kid</t>
  </si>
  <si>
    <t>eks- ua-&amp;</t>
  </si>
  <si>
    <t>Page-2</t>
  </si>
  <si>
    <t>Û ekg dh igyh rkjh[k dks izkjfEHkd 'ks"k ek=k dh vo'; iwfrZ djs 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</si>
</sst>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[$-409]d\-mmm\-yy;@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Kruti Dev 010"/>
    </font>
    <font>
      <sz val="14"/>
      <color theme="1"/>
      <name val="Kruti Dev 010"/>
    </font>
    <font>
      <sz val="16"/>
      <color theme="1"/>
      <name val="Kruti Dev 010"/>
    </font>
    <font>
      <sz val="18"/>
      <color theme="1"/>
      <name val="Kruti Dev 010"/>
    </font>
    <font>
      <b/>
      <sz val="18"/>
      <color theme="1"/>
      <name val="Kruti Dev 010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Kruti Dev 010"/>
    </font>
    <font>
      <b/>
      <sz val="16"/>
      <color theme="1"/>
      <name val="Kruti Dev 010"/>
    </font>
    <font>
      <b/>
      <sz val="18"/>
      <color theme="1"/>
      <name val="Calibri"/>
      <family val="2"/>
      <scheme val="minor"/>
    </font>
    <font>
      <sz val="18"/>
      <color rgb="FF0066FF"/>
      <name val="Kruti Dev 010"/>
    </font>
    <font>
      <sz val="11"/>
      <color theme="1"/>
      <name val="Kruti Dev 010"/>
    </font>
    <font>
      <sz val="10"/>
      <color theme="1"/>
      <name val="Kruti Dev 010"/>
    </font>
    <font>
      <sz val="10"/>
      <color theme="1"/>
      <name val="Calibri"/>
      <family val="2"/>
      <scheme val="minor"/>
    </font>
    <font>
      <sz val="11"/>
      <color rgb="FF0066CC"/>
      <name val="Calibri"/>
      <family val="2"/>
      <scheme val="minor"/>
    </font>
    <font>
      <sz val="20"/>
      <color theme="1"/>
      <name val="Kruti Dev 010"/>
    </font>
    <font>
      <sz val="16"/>
      <color rgb="FF9900CC"/>
      <name val="Kruti Dev 010"/>
    </font>
    <font>
      <sz val="12"/>
      <color rgb="FF006699"/>
      <name val="Calibri"/>
      <family val="2"/>
      <scheme val="minor"/>
    </font>
    <font>
      <b/>
      <sz val="16"/>
      <color rgb="FFFF0000"/>
      <name val="Kruti Dev 010"/>
    </font>
    <font>
      <b/>
      <sz val="12"/>
      <color rgb="FFFF0000"/>
      <name val="Calibri"/>
      <family val="2"/>
      <scheme val="minor"/>
    </font>
    <font>
      <sz val="16"/>
      <color theme="5" tint="0.79998168889431442"/>
      <name val="Kruti Dev 010"/>
    </font>
    <font>
      <b/>
      <sz val="14"/>
      <color theme="5" tint="0.79998168889431442"/>
      <name val="Kruti Dev 010"/>
    </font>
    <font>
      <b/>
      <sz val="20"/>
      <color theme="5" tint="0.79998168889431442"/>
      <name val="Kruti Dev 010"/>
    </font>
    <font>
      <sz val="20"/>
      <color theme="5" tint="0.79998168889431442"/>
      <name val="Kruti Dev 010"/>
    </font>
    <font>
      <b/>
      <sz val="12"/>
      <color rgb="FFFEDFCE"/>
      <name val="Kruti Dev 010"/>
    </font>
    <font>
      <b/>
      <sz val="18"/>
      <color rgb="FFFF0000"/>
      <name val="Kruti Dev 010"/>
    </font>
    <font>
      <b/>
      <sz val="14"/>
      <color rgb="FFFF0000"/>
      <name val="Calibri"/>
      <family val="2"/>
      <scheme val="minor"/>
    </font>
    <font>
      <sz val="16"/>
      <color rgb="FF002060"/>
      <name val="Kruti Dev 010"/>
    </font>
    <font>
      <sz val="16"/>
      <color rgb="FF002060"/>
      <name val="Calibri"/>
      <family val="2"/>
      <scheme val="minor"/>
    </font>
    <font>
      <sz val="22"/>
      <color theme="1"/>
      <name val="Kruti Dev 010"/>
    </font>
    <font>
      <sz val="20"/>
      <color theme="1"/>
      <name val="Calibri"/>
      <family val="2"/>
      <scheme val="minor"/>
    </font>
    <font>
      <sz val="32"/>
      <color theme="1"/>
      <name val="Kruti Dev 010"/>
    </font>
    <font>
      <sz val="18"/>
      <color theme="1"/>
      <name val="Calibri"/>
      <family val="2"/>
      <scheme val="minor"/>
    </font>
    <font>
      <b/>
      <sz val="44"/>
      <color theme="1"/>
      <name val="Kruti Dev 010"/>
    </font>
    <font>
      <b/>
      <sz val="44"/>
      <color theme="1"/>
      <name val="Microsoft Yi Baiti"/>
      <family val="4"/>
    </font>
    <font>
      <sz val="24"/>
      <color theme="1"/>
      <name val="Kruti Dev 010"/>
    </font>
    <font>
      <sz val="26"/>
      <color theme="1"/>
      <name val="Kruti Dev 010"/>
    </font>
    <font>
      <b/>
      <sz val="36"/>
      <color theme="1"/>
      <name val="Kruti Dev 010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Kruti Dev 010"/>
    </font>
    <font>
      <b/>
      <sz val="24"/>
      <color theme="1"/>
      <name val="Kruti Dev 010"/>
    </font>
    <font>
      <sz val="36"/>
      <color theme="1"/>
      <name val="Kruti Dev 010"/>
    </font>
    <font>
      <sz val="30"/>
      <color theme="1"/>
      <name val="Kruti Dev 010"/>
    </font>
    <font>
      <sz val="23"/>
      <color theme="1"/>
      <name val="Kruti Dev 010"/>
    </font>
    <font>
      <sz val="12"/>
      <color rgb="FFFF0000"/>
      <name val="Kruti Dev 010"/>
    </font>
  </fonts>
  <fills count="13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/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4" fillId="0" borderId="0" xfId="0" applyFont="1" applyFill="1" applyBorder="1" applyAlignment="1">
      <alignment vertical="center"/>
    </xf>
    <xf numFmtId="0" fontId="13" fillId="0" borderId="0" xfId="0" applyFont="1"/>
    <xf numFmtId="0" fontId="0" fillId="0" borderId="0" xfId="0" applyAlignment="1"/>
    <xf numFmtId="0" fontId="0" fillId="0" borderId="0" xfId="0" applyProtection="1">
      <protection hidden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0" fontId="13" fillId="0" borderId="1" xfId="0" applyFont="1" applyBorder="1"/>
    <xf numFmtId="0" fontId="0" fillId="0" borderId="1" xfId="0" applyFont="1" applyBorder="1" applyAlignment="1">
      <alignment vertical="center"/>
    </xf>
    <xf numFmtId="0" fontId="2" fillId="0" borderId="4" xfId="0" applyFont="1" applyBorder="1"/>
    <xf numFmtId="0" fontId="2" fillId="0" borderId="3" xfId="0" applyFont="1" applyBorder="1"/>
    <xf numFmtId="2" fontId="15" fillId="0" borderId="2" xfId="0" applyNumberFormat="1" applyFont="1" applyFill="1" applyBorder="1" applyAlignment="1">
      <alignment vertical="center"/>
    </xf>
    <xf numFmtId="0" fontId="0" fillId="0" borderId="1" xfId="0" applyBorder="1" applyProtection="1">
      <protection hidden="1"/>
    </xf>
    <xf numFmtId="0" fontId="41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38" fillId="0" borderId="57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vertical="center"/>
    </xf>
    <xf numFmtId="0" fontId="41" fillId="0" borderId="57" xfId="0" applyFont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vertical="center"/>
    </xf>
    <xf numFmtId="0" fontId="41" fillId="0" borderId="59" xfId="0" applyFont="1" applyBorder="1" applyAlignment="1" applyProtection="1">
      <alignment horizontal="center" vertical="center"/>
    </xf>
    <xf numFmtId="0" fontId="32" fillId="0" borderId="49" xfId="0" applyFont="1" applyBorder="1" applyAlignment="1" applyProtection="1">
      <alignment vertical="center"/>
    </xf>
    <xf numFmtId="0" fontId="37" fillId="0" borderId="57" xfId="0" applyFont="1" applyBorder="1" applyAlignment="1" applyProtection="1">
      <alignment horizontal="center" vertical="center"/>
    </xf>
    <xf numFmtId="0" fontId="37" fillId="0" borderId="59" xfId="0" applyFont="1" applyBorder="1" applyAlignment="1" applyProtection="1">
      <alignment horizontal="center" vertical="center"/>
    </xf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0" xfId="0" applyBorder="1" applyProtection="1"/>
    <xf numFmtId="0" fontId="0" fillId="0" borderId="25" xfId="0" applyBorder="1" applyProtection="1"/>
    <xf numFmtId="0" fontId="0" fillId="0" borderId="24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3" fillId="0" borderId="21" xfId="0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43" fillId="0" borderId="0" xfId="0" applyFont="1" applyBorder="1" applyProtection="1"/>
    <xf numFmtId="0" fontId="40" fillId="0" borderId="27" xfId="0" applyFont="1" applyBorder="1" applyProtection="1"/>
    <xf numFmtId="0" fontId="46" fillId="0" borderId="45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0" fontId="31" fillId="0" borderId="47" xfId="0" applyFont="1" applyBorder="1" applyAlignment="1" applyProtection="1">
      <alignment horizontal="center" vertical="center"/>
    </xf>
    <xf numFmtId="0" fontId="37" fillId="0" borderId="47" xfId="0" applyFont="1" applyBorder="1" applyAlignment="1" applyProtection="1">
      <alignment horizontal="center" vertical="center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2" fillId="4" borderId="1" xfId="0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vertical="center"/>
      <protection locked="0" hidden="1"/>
    </xf>
    <xf numFmtId="0" fontId="7" fillId="0" borderId="1" xfId="0" applyFont="1" applyBorder="1" applyAlignment="1" applyProtection="1">
      <alignment vertical="center"/>
      <protection locked="0" hidden="1"/>
    </xf>
    <xf numFmtId="0" fontId="7" fillId="0" borderId="1" xfId="0" applyFont="1" applyBorder="1" applyProtection="1">
      <protection locked="0" hidden="1"/>
    </xf>
    <xf numFmtId="0" fontId="32" fillId="0" borderId="43" xfId="0" applyFont="1" applyBorder="1" applyAlignment="1" applyProtection="1">
      <alignment horizontal="center" vertical="center"/>
    </xf>
    <xf numFmtId="0" fontId="32" fillId="0" borderId="44" xfId="0" applyFont="1" applyBorder="1" applyAlignment="1" applyProtection="1">
      <alignment horizontal="center" vertical="center"/>
    </xf>
    <xf numFmtId="0" fontId="37" fillId="0" borderId="35" xfId="0" applyFont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8" fillId="0" borderId="45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9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" fillId="11" borderId="1" xfId="0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29" fillId="1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NumberFormat="1" applyFont="1" applyBorder="1" applyAlignment="1" applyProtection="1">
      <alignment horizontal="center" vertical="center"/>
      <protection locked="0" hidden="1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2" fontId="19" fillId="0" borderId="1" xfId="0" applyNumberFormat="1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2" fontId="21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4" fillId="8" borderId="2" xfId="0" applyFont="1" applyFill="1" applyBorder="1" applyAlignment="1" applyProtection="1">
      <alignment horizontal="center" vertical="center"/>
      <protection hidden="1"/>
    </xf>
    <xf numFmtId="0" fontId="4" fillId="8" borderId="3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2" fillId="0" borderId="1" xfId="0" applyNumberFormat="1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5" xfId="0" applyFont="1" applyBorder="1" applyAlignment="1" applyProtection="1">
      <alignment vertical="center"/>
      <protection locked="0"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locked="0" hidden="1"/>
    </xf>
    <xf numFmtId="0" fontId="2" fillId="0" borderId="4" xfId="0" applyNumberFormat="1" applyFont="1" applyBorder="1" applyAlignment="1" applyProtection="1">
      <alignment horizontal="center" vertical="center"/>
      <protection locked="0" hidden="1"/>
    </xf>
    <xf numFmtId="0" fontId="2" fillId="0" borderId="3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7" fillId="0" borderId="2" xfId="0" applyFont="1" applyBorder="1" applyAlignment="1" applyProtection="1">
      <alignment vertical="center"/>
      <protection locked="0" hidden="1"/>
    </xf>
    <xf numFmtId="0" fontId="7" fillId="0" borderId="4" xfId="0" applyFont="1" applyBorder="1" applyAlignment="1" applyProtection="1">
      <alignment vertical="center"/>
      <protection locked="0" hidden="1"/>
    </xf>
    <xf numFmtId="0" fontId="7" fillId="0" borderId="3" xfId="0" applyFont="1" applyBorder="1" applyAlignment="1" applyProtection="1">
      <alignment vertical="center"/>
      <protection locked="0"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3" fillId="8" borderId="2" xfId="0" applyFont="1" applyFill="1" applyBorder="1" applyAlignment="1" applyProtection="1">
      <alignment horizontal="center" vertical="center"/>
      <protection hidden="1"/>
    </xf>
    <xf numFmtId="0" fontId="3" fillId="8" borderId="4" xfId="0" applyFont="1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8" borderId="4" xfId="0" applyFont="1" applyFill="1" applyBorder="1" applyAlignment="1" applyProtection="1">
      <alignment horizontal="center" vertical="center"/>
      <protection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left" vertical="center" indent="1"/>
      <protection hidden="1"/>
    </xf>
    <xf numFmtId="0" fontId="2" fillId="8" borderId="3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vertical="center"/>
      <protection locked="0" hidden="1"/>
    </xf>
    <xf numFmtId="1" fontId="6" fillId="0" borderId="2" xfId="0" applyNumberFormat="1" applyFont="1" applyBorder="1" applyAlignment="1" applyProtection="1">
      <alignment horizontal="center" vertical="center"/>
      <protection locked="0" hidden="1"/>
    </xf>
    <xf numFmtId="1" fontId="6" fillId="0" borderId="4" xfId="0" applyNumberFormat="1" applyFont="1" applyBorder="1" applyAlignment="1" applyProtection="1">
      <alignment horizontal="center" vertical="center"/>
      <protection locked="0" hidden="1"/>
    </xf>
    <xf numFmtId="1" fontId="6" fillId="0" borderId="3" xfId="0" applyNumberFormat="1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left" vertical="center" indent="2"/>
      <protection hidden="1"/>
    </xf>
    <xf numFmtId="0" fontId="7" fillId="0" borderId="1" xfId="0" applyFont="1" applyBorder="1" applyAlignment="1" applyProtection="1">
      <alignment vertical="center"/>
      <protection locked="0"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7" fillId="3" borderId="18" xfId="0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Border="1" applyAlignment="1" applyProtection="1">
      <alignment horizontal="center" vertical="center"/>
      <protection hidden="1"/>
    </xf>
    <xf numFmtId="0" fontId="10" fillId="9" borderId="2" xfId="0" applyFont="1" applyFill="1" applyBorder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 vertical="center"/>
      <protection hidden="1"/>
    </xf>
    <xf numFmtId="0" fontId="23" fillId="6" borderId="14" xfId="0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6" fillId="6" borderId="14" xfId="0" applyFont="1" applyFill="1" applyBorder="1" applyAlignment="1" applyProtection="1">
      <alignment horizontal="center" vertical="center" wrapText="1"/>
      <protection hidden="1"/>
    </xf>
    <xf numFmtId="0" fontId="26" fillId="6" borderId="5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48" fillId="2" borderId="60" xfId="0" applyFont="1" applyFill="1" applyBorder="1" applyAlignment="1" applyProtection="1">
      <alignment horizontal="center"/>
      <protection hidden="1"/>
    </xf>
    <xf numFmtId="0" fontId="37" fillId="0" borderId="35" xfId="0" applyFont="1" applyBorder="1" applyAlignment="1" applyProtection="1">
      <alignment horizontal="left" vertical="center" indent="3"/>
    </xf>
    <xf numFmtId="0" fontId="37" fillId="0" borderId="1" xfId="0" applyFont="1" applyBorder="1" applyAlignment="1" applyProtection="1">
      <alignment horizontal="left" vertical="center" indent="3"/>
    </xf>
    <xf numFmtId="0" fontId="0" fillId="0" borderId="1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37" fillId="0" borderId="47" xfId="0" applyFont="1" applyBorder="1" applyAlignment="1" applyProtection="1">
      <alignment horizontal="left" vertical="center" indent="3"/>
    </xf>
    <xf numFmtId="0" fontId="37" fillId="0" borderId="43" xfId="0" applyFont="1" applyBorder="1" applyAlignment="1" applyProtection="1">
      <alignment horizontal="left" vertical="center" indent="3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37" fillId="0" borderId="24" xfId="0" applyFont="1" applyBorder="1" applyAlignment="1" applyProtection="1">
      <alignment horizontal="right" vertical="top"/>
    </xf>
    <xf numFmtId="0" fontId="37" fillId="0" borderId="0" xfId="0" applyFont="1" applyBorder="1" applyAlignment="1" applyProtection="1">
      <alignment horizontal="right" vertical="top"/>
    </xf>
    <xf numFmtId="0" fontId="44" fillId="0" borderId="45" xfId="0" applyFont="1" applyBorder="1" applyAlignment="1" applyProtection="1">
      <alignment horizontal="center" vertical="center"/>
    </xf>
    <xf numFmtId="0" fontId="44" fillId="0" borderId="32" xfId="0" applyFont="1" applyBorder="1" applyAlignment="1" applyProtection="1">
      <alignment horizontal="center" vertical="center"/>
    </xf>
    <xf numFmtId="0" fontId="44" fillId="0" borderId="46" xfId="0" applyFont="1" applyBorder="1" applyAlignment="1" applyProtection="1">
      <alignment horizontal="center" vertical="center"/>
    </xf>
    <xf numFmtId="0" fontId="37" fillId="0" borderId="35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38" xfId="0" applyFont="1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0" borderId="47" xfId="0" applyBorder="1" applyAlignment="1" applyProtection="1">
      <alignment horizontal="center" vertical="center"/>
    </xf>
    <xf numFmtId="0" fontId="32" fillId="0" borderId="47" xfId="0" applyFont="1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center" vertical="center"/>
    </xf>
    <xf numFmtId="0" fontId="32" fillId="0" borderId="44" xfId="0" applyFont="1" applyBorder="1" applyAlignment="1" applyProtection="1">
      <alignment horizontal="center" vertical="center"/>
    </xf>
    <xf numFmtId="0" fontId="38" fillId="0" borderId="35" xfId="0" applyFont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center" vertical="center"/>
    </xf>
    <xf numFmtId="0" fontId="38" fillId="0" borderId="38" xfId="0" applyFont="1" applyBorder="1" applyAlignment="1" applyProtection="1">
      <alignment horizontal="center" vertical="center"/>
    </xf>
    <xf numFmtId="0" fontId="32" fillId="0" borderId="48" xfId="0" applyFont="1" applyBorder="1" applyAlignment="1" applyProtection="1">
      <alignment horizontal="center" vertical="center"/>
    </xf>
    <xf numFmtId="0" fontId="32" fillId="0" borderId="49" xfId="0" applyFont="1" applyBorder="1" applyAlignment="1" applyProtection="1">
      <alignment horizontal="center" vertical="center"/>
    </xf>
    <xf numFmtId="0" fontId="32" fillId="0" borderId="50" xfId="0" applyFont="1" applyBorder="1" applyAlignment="1" applyProtection="1">
      <alignment horizontal="center" vertical="center"/>
    </xf>
    <xf numFmtId="0" fontId="37" fillId="0" borderId="35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center" vertical="center"/>
    </xf>
    <xf numFmtId="0" fontId="37" fillId="0" borderId="38" xfId="0" applyFont="1" applyBorder="1" applyAlignment="1" applyProtection="1">
      <alignment horizontal="center" vertical="center"/>
    </xf>
    <xf numFmtId="0" fontId="31" fillId="0" borderId="37" xfId="0" applyFont="1" applyBorder="1" applyAlignment="1" applyProtection="1">
      <alignment horizontal="center" vertical="center" wrapText="1"/>
    </xf>
    <xf numFmtId="0" fontId="31" fillId="0" borderId="39" xfId="0" applyFont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center" vertical="center" wrapText="1"/>
    </xf>
    <xf numFmtId="0" fontId="43" fillId="0" borderId="5" xfId="0" applyFont="1" applyBorder="1" applyAlignment="1" applyProtection="1">
      <alignment horizontal="center" vertical="center"/>
    </xf>
    <xf numFmtId="0" fontId="43" fillId="0" borderId="41" xfId="0" applyFont="1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vertical="center"/>
    </xf>
    <xf numFmtId="0" fontId="38" fillId="0" borderId="4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31" fillId="0" borderId="38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32" fillId="0" borderId="36" xfId="0" applyFont="1" applyBorder="1" applyAlignment="1" applyProtection="1">
      <alignment horizontal="center" vertical="center"/>
    </xf>
    <xf numFmtId="0" fontId="31" fillId="0" borderId="58" xfId="0" applyFont="1" applyBorder="1" applyAlignment="1" applyProtection="1">
      <alignment horizontal="center" vertical="center" wrapText="1"/>
    </xf>
    <xf numFmtId="0" fontId="40" fillId="0" borderId="3" xfId="0" applyFont="1" applyBorder="1" applyAlignment="1" applyProtection="1">
      <alignment horizontal="center"/>
    </xf>
    <xf numFmtId="0" fontId="37" fillId="0" borderId="2" xfId="0" applyFont="1" applyBorder="1" applyAlignment="1" applyProtection="1">
      <alignment horizontal="left" vertical="center" indent="3"/>
    </xf>
    <xf numFmtId="0" fontId="37" fillId="0" borderId="4" xfId="0" applyFont="1" applyBorder="1" applyAlignment="1" applyProtection="1">
      <alignment horizontal="left" vertical="center" indent="3"/>
    </xf>
    <xf numFmtId="0" fontId="37" fillId="0" borderId="48" xfId="0" applyFont="1" applyBorder="1" applyAlignment="1" applyProtection="1">
      <alignment horizontal="left" vertical="center" indent="3"/>
    </xf>
    <xf numFmtId="0" fontId="37" fillId="0" borderId="49" xfId="0" applyFont="1" applyBorder="1" applyAlignment="1" applyProtection="1">
      <alignment horizontal="left" vertical="center" indent="3"/>
    </xf>
    <xf numFmtId="0" fontId="43" fillId="0" borderId="24" xfId="0" applyFont="1" applyBorder="1" applyAlignment="1" applyProtection="1">
      <alignment horizontal="right" vertical="top"/>
    </xf>
    <xf numFmtId="0" fontId="43" fillId="0" borderId="0" xfId="0" applyFont="1" applyBorder="1" applyAlignment="1" applyProtection="1">
      <alignment horizontal="right" vertical="top"/>
    </xf>
    <xf numFmtId="0" fontId="43" fillId="0" borderId="0" xfId="0" applyFont="1" applyBorder="1" applyAlignment="1" applyProtection="1">
      <alignment horizontal="left" vertical="top"/>
    </xf>
    <xf numFmtId="0" fontId="43" fillId="0" borderId="25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 vertical="center"/>
    </xf>
    <xf numFmtId="0" fontId="40" fillId="0" borderId="1" xfId="0" applyFont="1" applyBorder="1" applyAlignment="1" applyProtection="1">
      <alignment horizontal="center" vertical="center"/>
    </xf>
    <xf numFmtId="0" fontId="40" fillId="0" borderId="38" xfId="0" applyFont="1" applyBorder="1" applyAlignment="1" applyProtection="1">
      <alignment horizontal="center" vertical="center"/>
    </xf>
    <xf numFmtId="0" fontId="37" fillId="0" borderId="43" xfId="0" applyFont="1" applyBorder="1" applyAlignment="1" applyProtection="1">
      <alignment horizontal="center" vertical="center"/>
    </xf>
    <xf numFmtId="0" fontId="40" fillId="0" borderId="43" xfId="0" applyFont="1" applyBorder="1" applyAlignment="1" applyProtection="1">
      <alignment horizontal="center" vertical="center"/>
    </xf>
    <xf numFmtId="0" fontId="40" fillId="0" borderId="44" xfId="0" applyFont="1" applyBorder="1" applyAlignment="1" applyProtection="1">
      <alignment horizontal="center" vertical="center"/>
    </xf>
    <xf numFmtId="0" fontId="47" fillId="0" borderId="2" xfId="0" applyFont="1" applyBorder="1" applyAlignment="1" applyProtection="1">
      <alignment horizontal="left" vertical="center" indent="3"/>
    </xf>
    <xf numFmtId="0" fontId="47" fillId="0" borderId="4" xfId="0" applyFont="1" applyBorder="1" applyAlignment="1" applyProtection="1">
      <alignment horizontal="left" vertical="center" indent="3"/>
    </xf>
    <xf numFmtId="0" fontId="47" fillId="0" borderId="3" xfId="0" applyFont="1" applyBorder="1" applyAlignment="1" applyProtection="1">
      <alignment horizontal="left" vertical="center" indent="3"/>
    </xf>
    <xf numFmtId="0" fontId="47" fillId="0" borderId="2" xfId="0" applyFont="1" applyBorder="1" applyAlignment="1" applyProtection="1">
      <alignment horizontal="right" vertical="center" indent="1"/>
    </xf>
    <xf numFmtId="0" fontId="47" fillId="0" borderId="4" xfId="0" applyFont="1" applyBorder="1" applyAlignment="1" applyProtection="1">
      <alignment horizontal="right" vertical="center" indent="1"/>
    </xf>
    <xf numFmtId="0" fontId="47" fillId="0" borderId="3" xfId="0" applyFont="1" applyBorder="1" applyAlignment="1" applyProtection="1">
      <alignment horizontal="right" vertical="center" indent="1"/>
    </xf>
    <xf numFmtId="0" fontId="47" fillId="0" borderId="2" xfId="0" applyFont="1" applyBorder="1" applyAlignment="1" applyProtection="1">
      <alignment horizontal="left" vertical="center" indent="2"/>
    </xf>
    <xf numFmtId="0" fontId="47" fillId="0" borderId="4" xfId="0" applyFont="1" applyBorder="1" applyAlignment="1" applyProtection="1">
      <alignment horizontal="left" vertical="center" indent="2"/>
    </xf>
    <xf numFmtId="0" fontId="47" fillId="0" borderId="3" xfId="0" applyFont="1" applyBorder="1" applyAlignment="1" applyProtection="1">
      <alignment horizontal="left" vertical="center" indent="2"/>
    </xf>
    <xf numFmtId="0" fontId="47" fillId="0" borderId="2" xfId="0" applyFont="1" applyBorder="1" applyAlignment="1" applyProtection="1">
      <alignment horizontal="center" vertical="center"/>
    </xf>
    <xf numFmtId="0" fontId="47" fillId="0" borderId="4" xfId="0" applyFont="1" applyBorder="1" applyAlignment="1" applyProtection="1">
      <alignment horizontal="center" vertical="center"/>
    </xf>
    <xf numFmtId="0" fontId="47" fillId="0" borderId="3" xfId="0" applyFont="1" applyBorder="1" applyAlignment="1" applyProtection="1">
      <alignment horizontal="center" vertical="center"/>
    </xf>
    <xf numFmtId="0" fontId="37" fillId="0" borderId="36" xfId="0" applyFont="1" applyBorder="1" applyAlignment="1" applyProtection="1">
      <alignment horizontal="left" vertical="center" indent="3"/>
    </xf>
    <xf numFmtId="0" fontId="44" fillId="0" borderId="39" xfId="0" applyFont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 vertical="center"/>
    </xf>
    <xf numFmtId="0" fontId="44" fillId="0" borderId="56" xfId="0" applyFont="1" applyBorder="1" applyAlignment="1" applyProtection="1">
      <alignment horizontal="center" vertical="center"/>
    </xf>
    <xf numFmtId="0" fontId="31" fillId="0" borderId="32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right" vertical="center"/>
    </xf>
    <xf numFmtId="0" fontId="35" fillId="0" borderId="21" xfId="0" applyFont="1" applyBorder="1" applyAlignment="1" applyProtection="1">
      <alignment horizontal="center" vertical="center"/>
    </xf>
    <xf numFmtId="0" fontId="35" fillId="0" borderId="22" xfId="0" applyFont="1" applyBorder="1" applyAlignment="1" applyProtection="1">
      <alignment horizontal="center" vertical="center"/>
    </xf>
    <xf numFmtId="0" fontId="35" fillId="0" borderId="23" xfId="0" applyFont="1" applyBorder="1" applyAlignment="1" applyProtection="1">
      <alignment horizontal="center" vertical="center"/>
    </xf>
    <xf numFmtId="0" fontId="31" fillId="0" borderId="26" xfId="0" applyFont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43" fillId="0" borderId="24" xfId="0" applyFont="1" applyBorder="1" applyAlignment="1" applyProtection="1">
      <alignment horizontal="right" vertical="center"/>
    </xf>
    <xf numFmtId="0" fontId="43" fillId="0" borderId="0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left" vertical="center" indent="1"/>
    </xf>
    <xf numFmtId="0" fontId="32" fillId="0" borderId="25" xfId="0" applyFont="1" applyBorder="1" applyAlignment="1" applyProtection="1">
      <alignment horizontal="left" vertical="center" indent="1"/>
    </xf>
    <xf numFmtId="0" fontId="39" fillId="0" borderId="22" xfId="0" applyFont="1" applyBorder="1" applyAlignment="1" applyProtection="1">
      <alignment horizontal="left" vertical="center" indent="1"/>
    </xf>
    <xf numFmtId="0" fontId="47" fillId="0" borderId="29" xfId="0" applyFont="1" applyBorder="1" applyAlignment="1" applyProtection="1">
      <alignment horizontal="left" vertical="center" indent="4"/>
    </xf>
    <xf numFmtId="0" fontId="47" fillId="0" borderId="30" xfId="0" applyFont="1" applyBorder="1" applyAlignment="1" applyProtection="1">
      <alignment horizontal="left" vertical="center" indent="4"/>
    </xf>
    <xf numFmtId="0" fontId="47" fillId="0" borderId="31" xfId="0" applyFont="1" applyBorder="1" applyAlignment="1" applyProtection="1">
      <alignment horizontal="left" vertical="center" indent="4"/>
    </xf>
    <xf numFmtId="0" fontId="47" fillId="0" borderId="33" xfId="0" applyFont="1" applyBorder="1" applyAlignment="1" applyProtection="1">
      <alignment horizontal="right" vertical="center" indent="1"/>
    </xf>
    <xf numFmtId="0" fontId="47" fillId="0" borderId="30" xfId="0" applyFont="1" applyBorder="1" applyAlignment="1" applyProtection="1">
      <alignment horizontal="right" vertical="center" indent="1"/>
    </xf>
    <xf numFmtId="0" fontId="47" fillId="0" borderId="31" xfId="0" applyFont="1" applyBorder="1" applyAlignment="1" applyProtection="1">
      <alignment horizontal="right" vertical="center" indent="1"/>
    </xf>
    <xf numFmtId="0" fontId="38" fillId="0" borderId="26" xfId="0" applyFont="1" applyBorder="1" applyAlignment="1" applyProtection="1">
      <alignment horizontal="center" vertical="center"/>
    </xf>
    <xf numFmtId="0" fontId="38" fillId="0" borderId="27" xfId="0" applyFont="1" applyBorder="1" applyAlignment="1" applyProtection="1">
      <alignment horizontal="center" vertical="center"/>
    </xf>
    <xf numFmtId="0" fontId="38" fillId="0" borderId="27" xfId="0" applyFont="1" applyBorder="1" applyAlignment="1" applyProtection="1">
      <alignment horizontal="right" vertical="center"/>
    </xf>
    <xf numFmtId="14" fontId="32" fillId="0" borderId="27" xfId="0" applyNumberFormat="1" applyFont="1" applyBorder="1" applyAlignment="1" applyProtection="1">
      <alignment horizontal="left" vertical="center"/>
    </xf>
    <xf numFmtId="14" fontId="32" fillId="0" borderId="28" xfId="0" applyNumberFormat="1" applyFont="1" applyBorder="1" applyAlignment="1" applyProtection="1">
      <alignment horizontal="left" vertical="center"/>
    </xf>
    <xf numFmtId="0" fontId="43" fillId="0" borderId="37" xfId="0" applyFont="1" applyBorder="1" applyAlignment="1" applyProtection="1">
      <alignment horizontal="center" vertical="center" textRotation="90"/>
    </xf>
    <xf numFmtId="0" fontId="43" fillId="0" borderId="39" xfId="0" applyFont="1" applyBorder="1" applyAlignment="1" applyProtection="1">
      <alignment horizontal="center" vertical="center" textRotation="90"/>
    </xf>
    <xf numFmtId="0" fontId="43" fillId="0" borderId="42" xfId="0" applyFont="1" applyBorder="1" applyAlignment="1" applyProtection="1">
      <alignment horizontal="center" vertical="center" textRotation="90"/>
    </xf>
    <xf numFmtId="0" fontId="47" fillId="0" borderId="35" xfId="0" applyFont="1" applyBorder="1" applyAlignment="1" applyProtection="1">
      <alignment horizontal="right" vertical="center" indent="1"/>
    </xf>
    <xf numFmtId="0" fontId="47" fillId="0" borderId="1" xfId="0" applyFont="1" applyBorder="1" applyAlignment="1" applyProtection="1">
      <alignment horizontal="right" vertical="center" indent="1"/>
    </xf>
    <xf numFmtId="0" fontId="47" fillId="0" borderId="32" xfId="0" applyFont="1" applyBorder="1" applyAlignment="1" applyProtection="1">
      <alignment horizontal="left" vertical="center" indent="3"/>
    </xf>
    <xf numFmtId="0" fontId="40" fillId="0" borderId="30" xfId="0" applyFont="1" applyBorder="1" applyAlignment="1" applyProtection="1">
      <alignment horizontal="left" vertical="center" indent="2"/>
    </xf>
    <xf numFmtId="0" fontId="40" fillId="0" borderId="34" xfId="0" applyFont="1" applyBorder="1" applyAlignment="1" applyProtection="1">
      <alignment horizontal="left" vertical="center" indent="2"/>
    </xf>
    <xf numFmtId="0" fontId="47" fillId="0" borderId="33" xfId="0" applyFont="1" applyBorder="1" applyAlignment="1" applyProtection="1">
      <alignment horizontal="center" vertical="center"/>
    </xf>
    <xf numFmtId="0" fontId="47" fillId="0" borderId="30" xfId="0" applyFont="1" applyBorder="1" applyAlignment="1" applyProtection="1">
      <alignment horizontal="center" vertical="center"/>
    </xf>
    <xf numFmtId="0" fontId="47" fillId="0" borderId="31" xfId="0" applyFont="1" applyBorder="1" applyAlignment="1" applyProtection="1">
      <alignment horizontal="center" vertical="center"/>
    </xf>
    <xf numFmtId="0" fontId="47" fillId="0" borderId="33" xfId="0" applyFont="1" applyBorder="1" applyAlignment="1" applyProtection="1">
      <alignment horizontal="left" vertical="center" indent="2"/>
    </xf>
    <xf numFmtId="0" fontId="47" fillId="0" borderId="30" xfId="0" applyFont="1" applyBorder="1" applyAlignment="1" applyProtection="1">
      <alignment horizontal="left" vertical="center" indent="2"/>
    </xf>
    <xf numFmtId="0" fontId="47" fillId="0" borderId="31" xfId="0" applyFont="1" applyBorder="1" applyAlignment="1" applyProtection="1">
      <alignment horizontal="left" vertical="center" indent="2"/>
    </xf>
    <xf numFmtId="0" fontId="33" fillId="0" borderId="32" xfId="0" applyFont="1" applyBorder="1" applyAlignment="1" applyProtection="1">
      <alignment horizontal="center" vertical="center"/>
    </xf>
    <xf numFmtId="0" fontId="43" fillId="0" borderId="32" xfId="0" applyFont="1" applyBorder="1" applyAlignment="1" applyProtection="1">
      <alignment horizontal="center" vertical="center"/>
    </xf>
    <xf numFmtId="0" fontId="37" fillId="0" borderId="32" xfId="0" applyFont="1" applyBorder="1" applyAlignment="1" applyProtection="1">
      <alignment horizontal="center" vertical="center"/>
    </xf>
    <xf numFmtId="0" fontId="46" fillId="0" borderId="32" xfId="0" applyFont="1" applyBorder="1" applyAlignment="1" applyProtection="1">
      <alignment horizontal="center" vertical="center"/>
    </xf>
    <xf numFmtId="0" fontId="45" fillId="0" borderId="32" xfId="0" applyFont="1" applyBorder="1" applyAlignment="1" applyProtection="1">
      <alignment horizontal="center" vertical="center"/>
    </xf>
    <xf numFmtId="0" fontId="45" fillId="0" borderId="46" xfId="0" applyFont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8" fillId="0" borderId="45" xfId="0" applyFont="1" applyBorder="1" applyAlignment="1" applyProtection="1">
      <alignment horizontal="center" vertical="center"/>
    </xf>
    <xf numFmtId="0" fontId="38" fillId="0" borderId="32" xfId="0" applyFont="1" applyBorder="1" applyAlignment="1" applyProtection="1">
      <alignment horizontal="center" vertical="center"/>
    </xf>
    <xf numFmtId="0" fontId="38" fillId="0" borderId="46" xfId="0" applyFont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 textRotation="90" wrapText="1"/>
    </xf>
    <xf numFmtId="0" fontId="32" fillId="0" borderId="5" xfId="0" applyFont="1" applyFill="1" applyBorder="1" applyAlignment="1" applyProtection="1">
      <alignment horizontal="center" vertical="center" textRotation="90" wrapText="1"/>
    </xf>
    <xf numFmtId="0" fontId="41" fillId="0" borderId="47" xfId="0" applyFont="1" applyBorder="1" applyAlignment="1" applyProtection="1">
      <alignment horizontal="center" vertical="center"/>
    </xf>
    <xf numFmtId="0" fontId="41" fillId="0" borderId="43" xfId="0" applyFont="1" applyBorder="1" applyAlignment="1" applyProtection="1">
      <alignment horizontal="center" vertical="center"/>
    </xf>
    <xf numFmtId="1" fontId="40" fillId="0" borderId="48" xfId="0" applyNumberFormat="1" applyFont="1" applyBorder="1" applyAlignment="1" applyProtection="1">
      <alignment horizontal="center" vertical="center"/>
    </xf>
    <xf numFmtId="1" fontId="40" fillId="0" borderId="49" xfId="0" applyNumberFormat="1" applyFont="1" applyBorder="1" applyAlignment="1" applyProtection="1">
      <alignment horizontal="center" vertical="center"/>
    </xf>
    <xf numFmtId="1" fontId="40" fillId="0" borderId="50" xfId="0" applyNumberFormat="1" applyFont="1" applyBorder="1" applyAlignment="1" applyProtection="1">
      <alignment horizontal="center" vertical="center"/>
    </xf>
    <xf numFmtId="0" fontId="32" fillId="0" borderId="40" xfId="0" applyFont="1" applyFill="1" applyBorder="1" applyAlignment="1" applyProtection="1">
      <alignment horizontal="center" vertical="center" textRotation="90" wrapText="1"/>
    </xf>
    <xf numFmtId="0" fontId="32" fillId="0" borderId="41" xfId="0" applyFont="1" applyFill="1" applyBorder="1" applyAlignment="1" applyProtection="1">
      <alignment horizontal="center" vertical="center" textRotation="90" wrapText="1"/>
    </xf>
    <xf numFmtId="0" fontId="37" fillId="0" borderId="33" xfId="0" applyFont="1" applyBorder="1" applyAlignment="1" applyProtection="1">
      <alignment horizontal="center" vertical="center" wrapText="1"/>
    </xf>
    <xf numFmtId="0" fontId="37" fillId="0" borderId="34" xfId="0" applyFont="1" applyBorder="1" applyAlignment="1" applyProtection="1">
      <alignment horizontal="center" vertical="center" wrapText="1"/>
    </xf>
    <xf numFmtId="0" fontId="37" fillId="0" borderId="43" xfId="0" applyFont="1" applyBorder="1" applyAlignment="1" applyProtection="1">
      <alignment horizontal="left" vertical="center" indent="4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37" fillId="0" borderId="1" xfId="0" applyFont="1" applyBorder="1" applyAlignment="1" applyProtection="1">
      <alignment horizontal="left" vertical="center" indent="4"/>
    </xf>
    <xf numFmtId="0" fontId="4" fillId="0" borderId="1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/>
    </xf>
    <xf numFmtId="0" fontId="38" fillId="0" borderId="0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38" fillId="0" borderId="51" xfId="0" applyFont="1" applyBorder="1" applyAlignment="1" applyProtection="1">
      <alignment horizontal="center" vertical="center"/>
    </xf>
    <xf numFmtId="0" fontId="38" fillId="0" borderId="22" xfId="0" applyFont="1" applyBorder="1" applyAlignment="1" applyProtection="1">
      <alignment horizontal="center" vertical="center"/>
    </xf>
    <xf numFmtId="0" fontId="38" fillId="0" borderId="52" xfId="0" applyFont="1" applyBorder="1" applyAlignment="1" applyProtection="1">
      <alignment horizontal="center" vertical="center"/>
    </xf>
    <xf numFmtId="0" fontId="38" fillId="0" borderId="23" xfId="0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horizontal="center" vertical="center"/>
    </xf>
    <xf numFmtId="0" fontId="38" fillId="0" borderId="36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  <color rgb="FFFF6600"/>
      <color rgb="FFFEDFCE"/>
      <color rgb="FFE0FC78"/>
      <color rgb="FFCCCCFF"/>
      <color rgb="FFFFCCFF"/>
      <color rgb="FFFFCCCC"/>
      <color rgb="FF99FF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171450</xdr:rowOff>
    </xdr:from>
    <xdr:to>
      <xdr:col>10</xdr:col>
      <xdr:colOff>142875</xdr:colOff>
      <xdr:row>1</xdr:row>
      <xdr:rowOff>180975</xdr:rowOff>
    </xdr:to>
    <xdr:sp macro="" textlink="">
      <xdr:nvSpPr>
        <xdr:cNvPr id="2" name="Flowchart: Alternate Proces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14725" y="171450"/>
          <a:ext cx="4572000" cy="447675"/>
        </a:xfrm>
        <a:prstGeom prst="flowChartAlternateProcess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n-US" sz="2400" b="1" u="none">
              <a:ln>
                <a:noFill/>
              </a:ln>
              <a:solidFill>
                <a:schemeClr val="tx1"/>
              </a:solidFill>
              <a:latin typeface="Kruti Dev 041" pitchFamily="2" charset="0"/>
            </a:rPr>
            <a:t>feM</a:t>
          </a:r>
          <a:r>
            <a:rPr lang="en-US" sz="2400" b="1" u="none" baseline="0">
              <a:ln>
                <a:noFill/>
              </a:ln>
              <a:solidFill>
                <a:schemeClr val="tx1"/>
              </a:solidFill>
              <a:latin typeface="Kruti Dev 041" pitchFamily="2" charset="0"/>
            </a:rPr>
            <a:t> </a:t>
          </a:r>
          <a:r>
            <a:rPr lang="en-US" sz="2400" b="1" u="none">
              <a:ln>
                <a:noFill/>
              </a:ln>
              <a:solidFill>
                <a:schemeClr val="tx1"/>
              </a:solidFill>
              <a:latin typeface="Kruti Dev 041" pitchFamily="2" charset="0"/>
            </a:rPr>
            <a:t>Ms fey ekfld lwpuk gsrq</a:t>
          </a:r>
        </a:p>
      </xdr:txBody>
    </xdr:sp>
    <xdr:clientData/>
  </xdr:twoCellAnchor>
  <xdr:twoCellAnchor>
    <xdr:from>
      <xdr:col>5</xdr:col>
      <xdr:colOff>333375</xdr:colOff>
      <xdr:row>4</xdr:row>
      <xdr:rowOff>85725</xdr:rowOff>
    </xdr:from>
    <xdr:to>
      <xdr:col>5</xdr:col>
      <xdr:colOff>457200</xdr:colOff>
      <xdr:row>4</xdr:row>
      <xdr:rowOff>266700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05350" y="1276350"/>
          <a:ext cx="123825" cy="180975"/>
        </a:xfrm>
        <a:prstGeom prst="downArrow">
          <a:avLst/>
        </a:prstGeom>
        <a:solidFill>
          <a:srgbClr val="0066FF"/>
        </a:solidFill>
        <a:ln w="19050">
          <a:solidFill>
            <a:srgbClr val="DDDDD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333375</xdr:colOff>
      <xdr:row>4</xdr:row>
      <xdr:rowOff>85725</xdr:rowOff>
    </xdr:from>
    <xdr:to>
      <xdr:col>8</xdr:col>
      <xdr:colOff>457200</xdr:colOff>
      <xdr:row>4</xdr:row>
      <xdr:rowOff>266700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05350" y="1276350"/>
          <a:ext cx="123825" cy="180975"/>
        </a:xfrm>
        <a:prstGeom prst="downArrow">
          <a:avLst/>
        </a:prstGeom>
        <a:solidFill>
          <a:srgbClr val="0066FF"/>
        </a:solidFill>
        <a:ln w="19050">
          <a:solidFill>
            <a:srgbClr val="DDDDD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28574</xdr:colOff>
      <xdr:row>28</xdr:row>
      <xdr:rowOff>419100</xdr:rowOff>
    </xdr:from>
    <xdr:to>
      <xdr:col>10</xdr:col>
      <xdr:colOff>47624</xdr:colOff>
      <xdr:row>31</xdr:row>
      <xdr:rowOff>95250</xdr:rowOff>
    </xdr:to>
    <xdr:sp macro="" textlink="">
      <xdr:nvSpPr>
        <xdr:cNvPr id="6" name="Flowchart: Alternate Proces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971799" y="7972425"/>
          <a:ext cx="5019675" cy="990600"/>
        </a:xfrm>
        <a:prstGeom prst="flowChartAlternateProcess">
          <a:avLst/>
        </a:prstGeom>
        <a:blipFill>
          <a:blip xmlns:r="http://schemas.openxmlformats.org/officeDocument/2006/relationships" r:embed="rId2" cstate="print"/>
          <a:tile tx="0" ty="0" sx="100000" sy="100000" flip="none" algn="tl"/>
        </a:blip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lvl="4" algn="l"/>
          <a:r>
            <a:rPr lang="en-US" sz="1800" b="1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Kruti Dev 010" pitchFamily="2" charset="0"/>
            </a:rPr>
            <a:t>HksaVd</a:t>
          </a:r>
          <a:r>
            <a:rPr lang="en-US" sz="1800" b="1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Kruti Dev 010"/>
            </a:rPr>
            <a:t>ŸkkZ</a:t>
          </a:r>
          <a:endParaRPr lang="en-US" sz="1800" b="1" cap="none" spc="0">
            <a:ln w="12700">
              <a:noFill/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Kruti Dev 010" pitchFamily="2" charset="0"/>
          </a:endParaRPr>
        </a:p>
      </xdr:txBody>
    </xdr:sp>
    <xdr:clientData/>
  </xdr:twoCellAnchor>
  <xdr:oneCellAnchor>
    <xdr:from>
      <xdr:col>4</xdr:col>
      <xdr:colOff>257175</xdr:colOff>
      <xdr:row>29</xdr:row>
      <xdr:rowOff>161925</xdr:rowOff>
    </xdr:from>
    <xdr:ext cx="3905250" cy="41517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14775" y="8153400"/>
          <a:ext cx="3905250" cy="415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lvl="0" algn="l"/>
          <a:r>
            <a:rPr lang="en-US" sz="2400" b="1">
              <a:solidFill>
                <a:srgbClr val="FF6600"/>
              </a:solidFill>
              <a:latin typeface="Kruti Dev 010" pitchFamily="2" charset="0"/>
            </a:rPr>
            <a:t>fotsUnz</a:t>
          </a:r>
          <a:r>
            <a:rPr lang="en-US" sz="2400" b="1" baseline="0">
              <a:solidFill>
                <a:srgbClr val="FF6600"/>
              </a:solidFill>
              <a:latin typeface="Kruti Dev 010" pitchFamily="2" charset="0"/>
            </a:rPr>
            <a:t> flag pq.Mkor </a:t>
          </a:r>
          <a:r>
            <a:rPr lang="en-US" sz="1400" b="1" baseline="0">
              <a:solidFill>
                <a:srgbClr val="FF6600"/>
              </a:solidFill>
              <a:latin typeface="Kruti Dev 010"/>
            </a:rPr>
            <a:t>¼nkarM+k cka/k½</a:t>
          </a:r>
          <a:endParaRPr lang="en-US" sz="2400" b="1">
            <a:solidFill>
              <a:srgbClr val="FF6600"/>
            </a:solidFill>
            <a:latin typeface="Kruti Dev 010" pitchFamily="2" charset="0"/>
          </a:endParaRPr>
        </a:p>
      </xdr:txBody>
    </xdr:sp>
    <xdr:clientData/>
  </xdr:oneCellAnchor>
  <xdr:oneCellAnchor>
    <xdr:from>
      <xdr:col>3</xdr:col>
      <xdr:colOff>390525</xdr:colOff>
      <xdr:row>30</xdr:row>
      <xdr:rowOff>142875</xdr:rowOff>
    </xdr:from>
    <xdr:ext cx="4166653" cy="30758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3750" y="8572500"/>
          <a:ext cx="4166653" cy="307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>
              <a:latin typeface="Kruti Dev 010" pitchFamily="2" charset="0"/>
            </a:rPr>
            <a:t>jktdh;</a:t>
          </a:r>
          <a:r>
            <a:rPr lang="en-US" sz="1600" baseline="0">
              <a:latin typeface="Kruti Dev 010" pitchFamily="2" charset="0"/>
            </a:rPr>
            <a:t> mPp izkFkfed fo|ky; lkcnM+k </a:t>
          </a:r>
          <a:r>
            <a:rPr lang="en-US" sz="1600" baseline="0">
              <a:latin typeface="Kruti Dev 010"/>
            </a:rPr>
            <a:t>¼vklhUn½ HkhyokM+k</a:t>
          </a:r>
          <a:endParaRPr lang="en-US" sz="1600">
            <a:latin typeface="Kruti Dev 010" pitchFamily="2" charset="0"/>
          </a:endParaRPr>
        </a:p>
      </xdr:txBody>
    </xdr:sp>
    <xdr:clientData/>
  </xdr:oneCellAnchor>
  <xdr:twoCellAnchor editAs="oneCell">
    <xdr:from>
      <xdr:col>9</xdr:col>
      <xdr:colOff>161925</xdr:colOff>
      <xdr:row>29</xdr:row>
      <xdr:rowOff>38100</xdr:rowOff>
    </xdr:from>
    <xdr:to>
      <xdr:col>10</xdr:col>
      <xdr:colOff>57149</xdr:colOff>
      <xdr:row>31</xdr:row>
      <xdr:rowOff>95250</xdr:rowOff>
    </xdr:to>
    <xdr:pic>
      <xdr:nvPicPr>
        <xdr:cNvPr id="10" name="Picture 9" descr="PicsArt_02-10-07.59.21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0" y="8029575"/>
          <a:ext cx="609599" cy="933450"/>
        </a:xfrm>
        <a:prstGeom prst="rect">
          <a:avLst/>
        </a:prstGeom>
      </xdr:spPr>
    </xdr:pic>
    <xdr:clientData/>
  </xdr:twoCellAnchor>
  <xdr:twoCellAnchor>
    <xdr:from>
      <xdr:col>9</xdr:col>
      <xdr:colOff>609600</xdr:colOff>
      <xdr:row>30</xdr:row>
      <xdr:rowOff>360363</xdr:rowOff>
    </xdr:from>
    <xdr:to>
      <xdr:col>10</xdr:col>
      <xdr:colOff>66675</xdr:colOff>
      <xdr:row>31</xdr:row>
      <xdr:rowOff>109537</xdr:rowOff>
    </xdr:to>
    <xdr:sp macro="" textlink="">
      <xdr:nvSpPr>
        <xdr:cNvPr id="11" name="Freefor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39075" y="8789988"/>
          <a:ext cx="171450" cy="187324"/>
        </a:xfrm>
        <a:custGeom>
          <a:avLst/>
          <a:gdLst>
            <a:gd name="connsiteX0" fmla="*/ 0 w 171450"/>
            <a:gd name="connsiteY0" fmla="*/ 173037 h 187324"/>
            <a:gd name="connsiteX1" fmla="*/ 104775 w 171450"/>
            <a:gd name="connsiteY1" fmla="*/ 173037 h 187324"/>
            <a:gd name="connsiteX2" fmla="*/ 142875 w 171450"/>
            <a:gd name="connsiteY2" fmla="*/ 87312 h 187324"/>
            <a:gd name="connsiteX3" fmla="*/ 161925 w 171450"/>
            <a:gd name="connsiteY3" fmla="*/ 11112 h 187324"/>
            <a:gd name="connsiteX4" fmla="*/ 171450 w 171450"/>
            <a:gd name="connsiteY4" fmla="*/ 20637 h 1873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1450" h="187324">
              <a:moveTo>
                <a:pt x="0" y="173037"/>
              </a:moveTo>
              <a:cubicBezTo>
                <a:pt x="40481" y="180180"/>
                <a:pt x="80963" y="187324"/>
                <a:pt x="104775" y="173037"/>
              </a:cubicBezTo>
              <a:cubicBezTo>
                <a:pt x="128587" y="158750"/>
                <a:pt x="133350" y="114299"/>
                <a:pt x="142875" y="87312"/>
              </a:cubicBezTo>
              <a:cubicBezTo>
                <a:pt x="152400" y="60325"/>
                <a:pt x="157163" y="22224"/>
                <a:pt x="161925" y="11112"/>
              </a:cubicBezTo>
              <a:cubicBezTo>
                <a:pt x="166687" y="0"/>
                <a:pt x="169068" y="10318"/>
                <a:pt x="171450" y="20637"/>
              </a:cubicBezTo>
            </a:path>
          </a:pathLst>
        </a:custGeom>
        <a:solidFill>
          <a:srgbClr val="000099"/>
        </a:solidFill>
        <a:ln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63849</xdr:colOff>
      <xdr:row>1</xdr:row>
      <xdr:rowOff>91062</xdr:rowOff>
    </xdr:from>
    <xdr:to>
      <xdr:col>3</xdr:col>
      <xdr:colOff>291421</xdr:colOff>
      <xdr:row>3</xdr:row>
      <xdr:rowOff>476250</xdr:rowOff>
    </xdr:to>
    <xdr:pic>
      <xdr:nvPicPr>
        <xdr:cNvPr id="2" name="Picture 1" descr="MDM-Logo-15-cm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49" y="298880"/>
          <a:ext cx="2496254" cy="2463370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381001</xdr:colOff>
      <xdr:row>1</xdr:row>
      <xdr:rowOff>53028</xdr:rowOff>
    </xdr:from>
    <xdr:to>
      <xdr:col>22</xdr:col>
      <xdr:colOff>724140</xdr:colOff>
      <xdr:row>3</xdr:row>
      <xdr:rowOff>517069</xdr:rowOff>
    </xdr:to>
    <xdr:pic>
      <xdr:nvPicPr>
        <xdr:cNvPr id="3" name="Picture 2" descr="MDM-Logo-15-cm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2537" y="53028"/>
          <a:ext cx="2458430" cy="253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workbookViewId="0">
      <selection activeCell="F17" sqref="F17"/>
    </sheetView>
  </sheetViews>
  <sheetFormatPr defaultRowHeight="15" x14ac:dyDescent="0.25"/>
  <cols>
    <col min="2" max="5" width="9.140625" customWidth="1"/>
    <col min="6" max="6" width="11.140625" bestFit="1" customWidth="1"/>
    <col min="7" max="7" width="9.140625" customWidth="1"/>
    <col min="10" max="10" width="14.85546875" customWidth="1"/>
  </cols>
  <sheetData>
    <row r="1" spans="2:10" ht="15" customHeight="1" x14ac:dyDescent="0.25"/>
    <row r="2" spans="2:10" ht="15" customHeight="1" x14ac:dyDescent="0.3">
      <c r="B2" s="7" t="s">
        <v>51</v>
      </c>
      <c r="C2" s="10"/>
      <c r="D2" s="11" t="s">
        <v>16</v>
      </c>
      <c r="E2" s="5"/>
      <c r="F2" s="5" t="s">
        <v>59</v>
      </c>
      <c r="G2" s="9" t="s">
        <v>71</v>
      </c>
      <c r="H2" s="5">
        <f>WEEKDAY('DAILY ATTENDENCE'!D9)</f>
        <v>7</v>
      </c>
      <c r="I2" s="5">
        <f>IF(AND('DAILY ATTENDENCE'!D9=""),"",SUM(H2))</f>
        <v>7</v>
      </c>
      <c r="J2" s="6" t="str">
        <f>IF(I2=1,"",IF(I2=2,"Wheat",IF(I2=3,"Rice",IF(I2=4,"Wheat",IF(I2=5,"Rice",IF(I2=6,"Wheat",IF(I2=7,"Wheat"," ")))))))</f>
        <v>Wheat</v>
      </c>
    </row>
    <row r="3" spans="2:10" ht="15" customHeight="1" x14ac:dyDescent="0.3">
      <c r="B3" s="7" t="s">
        <v>14</v>
      </c>
      <c r="C3" s="10" t="s">
        <v>95</v>
      </c>
      <c r="D3" s="11" t="s">
        <v>58</v>
      </c>
      <c r="E3" s="5" t="s">
        <v>94</v>
      </c>
      <c r="F3" s="5" t="s">
        <v>60</v>
      </c>
      <c r="G3" s="9" t="s">
        <v>72</v>
      </c>
      <c r="H3" s="5">
        <f>WEEKDAY('DAILY ATTENDENCE'!D10)</f>
        <v>1</v>
      </c>
      <c r="I3" s="5">
        <f>IF(AND('DAILY ATTENDENCE'!D10=""),"",SUM(H3))</f>
        <v>1</v>
      </c>
      <c r="J3" s="6" t="str">
        <f t="shared" ref="J3:J32" si="0">IF(I3=1,"",IF(I3=2,"Wheat",IF(I3=3,"Rice",IF(I3=4,"Wheat",IF(I3=5,"Rice",IF(I3=6,"Wheat",IF(I3=7,"Wheat"," ")))))))</f>
        <v/>
      </c>
    </row>
    <row r="4" spans="2:10" ht="15" customHeight="1" x14ac:dyDescent="0.25">
      <c r="B4" s="7" t="s">
        <v>50</v>
      </c>
      <c r="C4" s="5" t="s">
        <v>96</v>
      </c>
      <c r="E4" s="5" t="s">
        <v>31</v>
      </c>
      <c r="F4" s="5" t="s">
        <v>61</v>
      </c>
      <c r="G4" s="9" t="s">
        <v>73</v>
      </c>
      <c r="H4" s="5">
        <f>WEEKDAY('DAILY ATTENDENCE'!D11)</f>
        <v>2</v>
      </c>
      <c r="I4" s="5">
        <f>IF(AND('DAILY ATTENDENCE'!D11=""),"",SUM(H4))</f>
        <v>2</v>
      </c>
      <c r="J4" s="6" t="str">
        <f t="shared" si="0"/>
        <v>Wheat</v>
      </c>
    </row>
    <row r="5" spans="2:10" ht="15" customHeight="1" x14ac:dyDescent="0.25">
      <c r="B5" s="7" t="s">
        <v>52</v>
      </c>
      <c r="D5" s="5">
        <v>2020</v>
      </c>
      <c r="F5" s="5" t="s">
        <v>62</v>
      </c>
      <c r="G5" s="9" t="s">
        <v>74</v>
      </c>
      <c r="H5" s="5">
        <f>WEEKDAY('DAILY ATTENDENCE'!D12)</f>
        <v>3</v>
      </c>
      <c r="I5" s="5">
        <f>IF(AND('DAILY ATTENDENCE'!D12=""),"",SUM(H5))</f>
        <v>3</v>
      </c>
      <c r="J5" s="6" t="str">
        <f t="shared" si="0"/>
        <v>Rice</v>
      </c>
    </row>
    <row r="6" spans="2:10" ht="15" customHeight="1" x14ac:dyDescent="0.25">
      <c r="B6" s="7" t="s">
        <v>53</v>
      </c>
      <c r="D6" s="5">
        <v>2021</v>
      </c>
      <c r="F6" s="5" t="s">
        <v>63</v>
      </c>
      <c r="G6" s="9" t="s">
        <v>75</v>
      </c>
      <c r="H6" s="5">
        <f>WEEKDAY('DAILY ATTENDENCE'!D13)</f>
        <v>4</v>
      </c>
      <c r="I6" s="5">
        <f>IF(AND('DAILY ATTENDENCE'!D13=""),"",SUM(H6))</f>
        <v>4</v>
      </c>
      <c r="J6" s="6" t="str">
        <f t="shared" si="0"/>
        <v>Wheat</v>
      </c>
    </row>
    <row r="7" spans="2:10" x14ac:dyDescent="0.25">
      <c r="B7" s="1"/>
      <c r="C7" s="5"/>
      <c r="D7" s="5">
        <v>2022</v>
      </c>
      <c r="F7" s="5" t="s">
        <v>64</v>
      </c>
      <c r="G7" s="9" t="s">
        <v>76</v>
      </c>
      <c r="H7" s="5">
        <f>WEEKDAY('DAILY ATTENDENCE'!D14)</f>
        <v>5</v>
      </c>
      <c r="I7" s="5">
        <f>IF(AND('DAILY ATTENDENCE'!D14=""),"",SUM(H7))</f>
        <v>5</v>
      </c>
      <c r="J7" s="6" t="str">
        <f t="shared" si="0"/>
        <v>Rice</v>
      </c>
    </row>
    <row r="8" spans="2:10" x14ac:dyDescent="0.25">
      <c r="B8" s="13" t="s">
        <v>15</v>
      </c>
      <c r="C8" s="5" t="s">
        <v>108</v>
      </c>
      <c r="F8" s="5" t="s">
        <v>65</v>
      </c>
      <c r="G8" s="9" t="s">
        <v>77</v>
      </c>
      <c r="H8" s="5">
        <f>WEEKDAY('DAILY ATTENDENCE'!D15)</f>
        <v>6</v>
      </c>
      <c r="I8" s="5">
        <f>IF(AND('DAILY ATTENDENCE'!D15=""),"",SUM(H8))</f>
        <v>6</v>
      </c>
      <c r="J8" s="6" t="str">
        <f t="shared" si="0"/>
        <v>Wheat</v>
      </c>
    </row>
    <row r="9" spans="2:10" ht="18.75" x14ac:dyDescent="0.3">
      <c r="B9" s="13" t="s">
        <v>54</v>
      </c>
      <c r="C9" s="5" t="s">
        <v>109</v>
      </c>
      <c r="D9" s="12" t="str">
        <f>IF(AND('BASIC DETAIL'!F4=""),"",IF(AND('BASIC DETAIL'!F4=F2),G2,IF(AND('BASIC DETAIL'!F4=F3),G3,IF(AND('BASIC DETAIL'!F4=F4),G4,IF(AND('BASIC DETAIL'!F4=F5),G5,IF(AND('BASIC DETAIL'!F4=F6),G6,IF(AND('BASIC DETAIL'!F4=F7),G7,IF(AND('BASIC DETAIL'!F4=F8),G8,IF(AND('BASIC DETAIL'!F4=F9),G9,IF(AND('BASIC DETAIL'!F4=F10),G10,IF(AND('BASIC DETAIL'!F4=F11),G11,IF(AND('BASIC DETAIL'!F4=F12),G12,IF(AND('BASIC DETAIL'!F4=F13),G13)))))))))))))</f>
        <v>Qjojh</v>
      </c>
      <c r="F9" s="5" t="s">
        <v>66</v>
      </c>
      <c r="G9" s="9" t="s">
        <v>78</v>
      </c>
      <c r="H9" s="5">
        <f>WEEKDAY('DAILY ATTENDENCE'!D16)</f>
        <v>7</v>
      </c>
      <c r="I9" s="5">
        <f>IF(AND('DAILY ATTENDENCE'!D16=""),"",SUM(H9))</f>
        <v>7</v>
      </c>
      <c r="J9" s="6" t="str">
        <f t="shared" si="0"/>
        <v>Wheat</v>
      </c>
    </row>
    <row r="10" spans="2:10" x14ac:dyDescent="0.25">
      <c r="B10" s="8" t="s">
        <v>55</v>
      </c>
      <c r="D10" s="2" t="s">
        <v>85</v>
      </c>
      <c r="F10" s="5" t="s">
        <v>67</v>
      </c>
      <c r="G10" s="9" t="s">
        <v>79</v>
      </c>
      <c r="H10" s="5">
        <f>WEEKDAY('DAILY ATTENDENCE'!D17)</f>
        <v>1</v>
      </c>
      <c r="I10" s="5">
        <f>IF(AND('DAILY ATTENDENCE'!D17=""),"",SUM(H10))</f>
        <v>1</v>
      </c>
      <c r="J10" s="6" t="str">
        <f t="shared" si="0"/>
        <v/>
      </c>
    </row>
    <row r="11" spans="2:10" x14ac:dyDescent="0.25">
      <c r="B11" s="8" t="s">
        <v>56</v>
      </c>
      <c r="C11" s="3"/>
      <c r="D11" s="5">
        <f>DATEVALUE("1"&amp;'BASIC DETAIL'!F4)</f>
        <v>43862</v>
      </c>
      <c r="F11" s="5" t="s">
        <v>68</v>
      </c>
      <c r="G11" s="9" t="s">
        <v>80</v>
      </c>
      <c r="H11" s="5">
        <f>WEEKDAY('DAILY ATTENDENCE'!D18)</f>
        <v>2</v>
      </c>
      <c r="I11" s="5">
        <f>IF(AND('DAILY ATTENDENCE'!D18=""),"",SUM(H11))</f>
        <v>2</v>
      </c>
      <c r="J11" s="6" t="str">
        <f t="shared" si="0"/>
        <v>Wheat</v>
      </c>
    </row>
    <row r="12" spans="2:10" x14ac:dyDescent="0.25">
      <c r="F12" s="5" t="s">
        <v>69</v>
      </c>
      <c r="G12" s="9" t="s">
        <v>81</v>
      </c>
      <c r="H12" s="5">
        <f>WEEKDAY('DAILY ATTENDENCE'!D19)</f>
        <v>3</v>
      </c>
      <c r="I12" s="5">
        <f>IF(AND('DAILY ATTENDENCE'!D19=""),"",SUM(H12))</f>
        <v>3</v>
      </c>
      <c r="J12" s="6" t="str">
        <f t="shared" si="0"/>
        <v>Rice</v>
      </c>
    </row>
    <row r="13" spans="2:10" x14ac:dyDescent="0.25">
      <c r="B13" s="8" t="s">
        <v>2</v>
      </c>
      <c r="D13" s="5">
        <f>EOMONTH(D11,0)</f>
        <v>43890</v>
      </c>
      <c r="F13" s="5" t="s">
        <v>70</v>
      </c>
      <c r="G13" s="9" t="s">
        <v>82</v>
      </c>
      <c r="H13" s="5">
        <f>WEEKDAY('DAILY ATTENDENCE'!D20)</f>
        <v>4</v>
      </c>
      <c r="I13" s="5">
        <f>IF(AND('DAILY ATTENDENCE'!D20=""),"",SUM(H13))</f>
        <v>4</v>
      </c>
      <c r="J13" s="6" t="str">
        <f t="shared" si="0"/>
        <v>Wheat</v>
      </c>
    </row>
    <row r="14" spans="2:10" x14ac:dyDescent="0.25">
      <c r="B14" s="8" t="s">
        <v>3</v>
      </c>
      <c r="H14" s="5">
        <f>WEEKDAY('DAILY ATTENDENCE'!D21)</f>
        <v>5</v>
      </c>
      <c r="I14" s="5">
        <f>IF(AND('DAILY ATTENDENCE'!D21=""),"",SUM(H14))</f>
        <v>5</v>
      </c>
      <c r="J14" s="6" t="str">
        <f t="shared" si="0"/>
        <v>Rice</v>
      </c>
    </row>
    <row r="15" spans="2:10" ht="18.75" x14ac:dyDescent="0.25">
      <c r="B15" s="8" t="s">
        <v>4</v>
      </c>
      <c r="D15" s="5">
        <f>SUM('BASIC DETAIL'!D26,'BASIC DETAIL'!D27)</f>
        <v>0</v>
      </c>
      <c r="F15" s="112" t="str">
        <f>D9&amp;D10&amp;'BASIC DETAIL'!J4</f>
        <v>Qjojh&amp;2020</v>
      </c>
      <c r="G15" s="112"/>
      <c r="H15" s="5">
        <f>WEEKDAY('DAILY ATTENDENCE'!D22)</f>
        <v>6</v>
      </c>
      <c r="I15" s="5">
        <f>IF(AND('DAILY ATTENDENCE'!D22=""),"",SUM(H15))</f>
        <v>6</v>
      </c>
      <c r="J15" s="6" t="str">
        <f t="shared" si="0"/>
        <v>Wheat</v>
      </c>
    </row>
    <row r="16" spans="2:10" x14ac:dyDescent="0.25">
      <c r="B16" s="8" t="s">
        <v>57</v>
      </c>
      <c r="D16" s="5">
        <f>'BASIC DETAIL'!D28</f>
        <v>0</v>
      </c>
      <c r="G16" s="4"/>
      <c r="H16" s="5">
        <f>WEEKDAY('DAILY ATTENDENCE'!D23)</f>
        <v>7</v>
      </c>
      <c r="I16" s="5">
        <f>IF(AND('DAILY ATTENDENCE'!D23=""),"",SUM(H16))</f>
        <v>7</v>
      </c>
      <c r="J16" s="6" t="str">
        <f t="shared" si="0"/>
        <v>Wheat</v>
      </c>
    </row>
    <row r="17" spans="2:10" x14ac:dyDescent="0.25">
      <c r="B17" s="8" t="s">
        <v>5</v>
      </c>
      <c r="D17" s="14">
        <f>D15-D16</f>
        <v>0</v>
      </c>
      <c r="H17" s="5">
        <f>WEEKDAY('DAILY ATTENDENCE'!D24)</f>
        <v>1</v>
      </c>
      <c r="I17" s="5">
        <f>IF(AND('DAILY ATTENDENCE'!D24=""),"",SUM(H17))</f>
        <v>1</v>
      </c>
      <c r="J17" s="6" t="str">
        <f t="shared" si="0"/>
        <v/>
      </c>
    </row>
    <row r="18" spans="2:10" x14ac:dyDescent="0.25">
      <c r="H18" s="5">
        <f>WEEKDAY('DAILY ATTENDENCE'!D25)</f>
        <v>2</v>
      </c>
      <c r="I18" s="5">
        <f>IF(AND('DAILY ATTENDENCE'!D25=""),"",SUM(H18))</f>
        <v>2</v>
      </c>
      <c r="J18" s="6" t="str">
        <f t="shared" si="0"/>
        <v>Wheat</v>
      </c>
    </row>
    <row r="19" spans="2:10" x14ac:dyDescent="0.25">
      <c r="H19" s="5">
        <f>WEEKDAY('DAILY ATTENDENCE'!D26)</f>
        <v>3</v>
      </c>
      <c r="I19" s="5">
        <f>IF(AND('DAILY ATTENDENCE'!D26=""),"",SUM(H19))</f>
        <v>3</v>
      </c>
      <c r="J19" s="6" t="str">
        <f t="shared" si="0"/>
        <v>Rice</v>
      </c>
    </row>
    <row r="20" spans="2:10" x14ac:dyDescent="0.25">
      <c r="H20" s="5">
        <f>WEEKDAY('DAILY ATTENDENCE'!D27)</f>
        <v>4</v>
      </c>
      <c r="I20" s="5">
        <f>IF(AND('DAILY ATTENDENCE'!D27=""),"",SUM(H20))</f>
        <v>4</v>
      </c>
      <c r="J20" s="6" t="str">
        <f t="shared" si="0"/>
        <v>Wheat</v>
      </c>
    </row>
    <row r="21" spans="2:10" x14ac:dyDescent="0.25">
      <c r="H21" s="5">
        <f>WEEKDAY('DAILY ATTENDENCE'!D28)</f>
        <v>5</v>
      </c>
      <c r="I21" s="5">
        <f>IF(AND('DAILY ATTENDENCE'!D28=""),"",SUM(H21))</f>
        <v>5</v>
      </c>
      <c r="J21" s="6" t="str">
        <f t="shared" si="0"/>
        <v>Rice</v>
      </c>
    </row>
    <row r="22" spans="2:10" x14ac:dyDescent="0.25">
      <c r="H22" s="5">
        <f>WEEKDAY('DAILY ATTENDENCE'!D29)</f>
        <v>6</v>
      </c>
      <c r="I22" s="5">
        <f>IF(AND('DAILY ATTENDENCE'!D29=""),"",SUM(H22))</f>
        <v>6</v>
      </c>
      <c r="J22" s="6" t="str">
        <f t="shared" si="0"/>
        <v>Wheat</v>
      </c>
    </row>
    <row r="23" spans="2:10" x14ac:dyDescent="0.25">
      <c r="H23" s="5">
        <f>WEEKDAY('DAILY ATTENDENCE'!D30)</f>
        <v>7</v>
      </c>
      <c r="I23" s="5">
        <f>IF(AND('DAILY ATTENDENCE'!D30=""),"",SUM(H23))</f>
        <v>7</v>
      </c>
      <c r="J23" s="6" t="str">
        <f t="shared" si="0"/>
        <v>Wheat</v>
      </c>
    </row>
    <row r="24" spans="2:10" x14ac:dyDescent="0.25">
      <c r="H24" s="5">
        <f>WEEKDAY('DAILY ATTENDENCE'!D31)</f>
        <v>1</v>
      </c>
      <c r="I24" s="5">
        <f>IF(AND('DAILY ATTENDENCE'!D31=""),"",SUM(H24))</f>
        <v>1</v>
      </c>
      <c r="J24" s="6" t="str">
        <f t="shared" si="0"/>
        <v/>
      </c>
    </row>
    <row r="25" spans="2:10" x14ac:dyDescent="0.25">
      <c r="H25" s="5">
        <f>WEEKDAY('DAILY ATTENDENCE'!D32)</f>
        <v>2</v>
      </c>
      <c r="I25" s="5">
        <f>IF(AND('DAILY ATTENDENCE'!D32=""),"",SUM(H25))</f>
        <v>2</v>
      </c>
      <c r="J25" s="6" t="str">
        <f t="shared" si="0"/>
        <v>Wheat</v>
      </c>
    </row>
    <row r="26" spans="2:10" x14ac:dyDescent="0.25">
      <c r="H26" s="5">
        <f>WEEKDAY('DAILY ATTENDENCE'!D33)</f>
        <v>3</v>
      </c>
      <c r="I26" s="5">
        <f>IF(AND('DAILY ATTENDENCE'!D33=""),"",SUM(H26))</f>
        <v>3</v>
      </c>
      <c r="J26" s="6" t="str">
        <f t="shared" si="0"/>
        <v>Rice</v>
      </c>
    </row>
    <row r="27" spans="2:10" x14ac:dyDescent="0.25">
      <c r="H27" s="5">
        <f>WEEKDAY('DAILY ATTENDENCE'!D34)</f>
        <v>4</v>
      </c>
      <c r="I27" s="5">
        <f>IF(AND('DAILY ATTENDENCE'!D34=""),"",SUM(H27))</f>
        <v>4</v>
      </c>
      <c r="J27" s="6" t="str">
        <f t="shared" si="0"/>
        <v>Wheat</v>
      </c>
    </row>
    <row r="28" spans="2:10" x14ac:dyDescent="0.25">
      <c r="H28" s="5">
        <f>WEEKDAY('DAILY ATTENDENCE'!D35)</f>
        <v>5</v>
      </c>
      <c r="I28" s="5">
        <f>IF(AND('DAILY ATTENDENCE'!D35=""),"",SUM(H28))</f>
        <v>5</v>
      </c>
      <c r="J28" s="6" t="str">
        <f t="shared" si="0"/>
        <v>Rice</v>
      </c>
    </row>
    <row r="29" spans="2:10" x14ac:dyDescent="0.25">
      <c r="H29" s="5">
        <f>WEEKDAY('DAILY ATTENDENCE'!D36)</f>
        <v>6</v>
      </c>
      <c r="I29" s="5">
        <f>IF(AND('DAILY ATTENDENCE'!D36=""),"",SUM(H29))</f>
        <v>6</v>
      </c>
      <c r="J29" s="6" t="str">
        <f t="shared" si="0"/>
        <v>Wheat</v>
      </c>
    </row>
    <row r="30" spans="2:10" x14ac:dyDescent="0.25">
      <c r="H30" s="5">
        <f>WEEKDAY('DAILY ATTENDENCE'!D37)</f>
        <v>7</v>
      </c>
      <c r="I30" s="5">
        <f>IF(AND('DAILY ATTENDENCE'!D37=""),"",SUM(H30))</f>
        <v>7</v>
      </c>
      <c r="J30" s="6" t="str">
        <f t="shared" si="0"/>
        <v>Wheat</v>
      </c>
    </row>
    <row r="31" spans="2:10" x14ac:dyDescent="0.25">
      <c r="H31" s="5" t="e">
        <f>WEEKDAY('DAILY ATTENDENCE'!D38)</f>
        <v>#VALUE!</v>
      </c>
      <c r="I31" s="5" t="str">
        <f>IF(AND('DAILY ATTENDENCE'!D38=""),"",SUM(H31))</f>
        <v/>
      </c>
      <c r="J31" s="6" t="str">
        <f t="shared" si="0"/>
        <v xml:space="preserve"> </v>
      </c>
    </row>
    <row r="32" spans="2:10" x14ac:dyDescent="0.25">
      <c r="H32" s="5" t="e">
        <f>WEEKDAY('DAILY ATTENDENCE'!D39)</f>
        <v>#VALUE!</v>
      </c>
      <c r="I32" s="5" t="str">
        <f>IF(AND('DAILY ATTENDENCE'!D39=""),"",SUM(H32))</f>
        <v/>
      </c>
      <c r="J32" s="6" t="str">
        <f t="shared" si="0"/>
        <v xml:space="preserve"> </v>
      </c>
    </row>
  </sheetData>
  <sheetProtection selectLockedCells="1" selectUnlockedCells="1"/>
  <mergeCells count="1">
    <mergeCell ref="F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32"/>
  <sheetViews>
    <sheetView showGridLines="0" tabSelected="1" workbookViewId="0">
      <selection activeCell="F6" sqref="F6:I6"/>
    </sheetView>
  </sheetViews>
  <sheetFormatPr defaultRowHeight="15" x14ac:dyDescent="0.25"/>
  <cols>
    <col min="1" max="1" width="20.7109375" style="4" customWidth="1"/>
    <col min="2" max="2" width="12.7109375" style="4" customWidth="1"/>
    <col min="3" max="13" width="10.7109375" style="4" customWidth="1"/>
    <col min="14" max="14" width="20.7109375" style="4" customWidth="1"/>
    <col min="15" max="16384" width="9.140625" style="4"/>
  </cols>
  <sheetData>
    <row r="1" spans="1:14" ht="35.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ht="35.1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24.95" customHeight="1" x14ac:dyDescent="0.25">
      <c r="A3" s="50"/>
      <c r="B3" s="133" t="s">
        <v>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52"/>
    </row>
    <row r="4" spans="1:14" ht="24.95" customHeight="1" x14ac:dyDescent="0.25">
      <c r="A4" s="50"/>
      <c r="B4" s="53"/>
      <c r="C4" s="54"/>
      <c r="D4" s="54"/>
      <c r="E4" s="55" t="s">
        <v>83</v>
      </c>
      <c r="F4" s="72" t="s">
        <v>60</v>
      </c>
      <c r="G4" s="54"/>
      <c r="H4" s="54"/>
      <c r="I4" s="56" t="s">
        <v>84</v>
      </c>
      <c r="J4" s="72">
        <v>2020</v>
      </c>
      <c r="K4" s="54"/>
      <c r="L4" s="54"/>
      <c r="M4" s="57"/>
      <c r="N4" s="52"/>
    </row>
    <row r="5" spans="1:14" ht="24.95" customHeight="1" x14ac:dyDescent="0.25">
      <c r="A5" s="50"/>
      <c r="B5" s="115" t="s">
        <v>38</v>
      </c>
      <c r="C5" s="116"/>
      <c r="D5" s="119" t="s">
        <v>12</v>
      </c>
      <c r="E5" s="120"/>
      <c r="F5" s="58"/>
      <c r="G5" s="125" t="s">
        <v>37</v>
      </c>
      <c r="H5" s="125"/>
      <c r="I5" s="59"/>
      <c r="J5" s="124" t="s">
        <v>41</v>
      </c>
      <c r="K5" s="124"/>
      <c r="L5" s="147" t="s">
        <v>14</v>
      </c>
      <c r="M5" s="147"/>
      <c r="N5" s="52"/>
    </row>
    <row r="6" spans="1:14" ht="24.95" customHeight="1" x14ac:dyDescent="0.35">
      <c r="A6" s="50"/>
      <c r="B6" s="117" t="s">
        <v>39</v>
      </c>
      <c r="C6" s="117"/>
      <c r="D6" s="119" t="s">
        <v>13</v>
      </c>
      <c r="E6" s="119"/>
      <c r="F6" s="126" t="s">
        <v>22</v>
      </c>
      <c r="G6" s="127"/>
      <c r="H6" s="127"/>
      <c r="I6" s="128"/>
      <c r="J6" s="124" t="s">
        <v>44</v>
      </c>
      <c r="K6" s="124"/>
      <c r="L6" s="148"/>
      <c r="M6" s="148"/>
      <c r="N6" s="52"/>
    </row>
    <row r="7" spans="1:14" ht="24.95" customHeight="1" x14ac:dyDescent="0.35">
      <c r="A7" s="50"/>
      <c r="B7" s="117" t="s">
        <v>40</v>
      </c>
      <c r="C7" s="117"/>
      <c r="D7" s="118" t="s">
        <v>17</v>
      </c>
      <c r="E7" s="118"/>
      <c r="F7" s="121" t="s">
        <v>49</v>
      </c>
      <c r="G7" s="122"/>
      <c r="H7" s="122"/>
      <c r="I7" s="123"/>
      <c r="J7" s="60" t="s">
        <v>42</v>
      </c>
      <c r="K7" s="73" t="s">
        <v>54</v>
      </c>
      <c r="L7" s="60" t="s">
        <v>43</v>
      </c>
      <c r="M7" s="74" t="s">
        <v>16</v>
      </c>
      <c r="N7" s="52"/>
    </row>
    <row r="8" spans="1:14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20.25" customHeight="1" x14ac:dyDescent="0.25">
      <c r="A9" s="50"/>
      <c r="B9" s="133" t="s">
        <v>10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52"/>
    </row>
    <row r="10" spans="1:14" ht="15.75" x14ac:dyDescent="0.25">
      <c r="A10" s="50"/>
      <c r="B10" s="149" t="s">
        <v>11</v>
      </c>
      <c r="C10" s="113" t="s">
        <v>2</v>
      </c>
      <c r="D10" s="113"/>
      <c r="E10" s="113" t="s">
        <v>3</v>
      </c>
      <c r="F10" s="113"/>
      <c r="G10" s="113" t="s">
        <v>4</v>
      </c>
      <c r="H10" s="113"/>
      <c r="I10" s="113" t="s">
        <v>5</v>
      </c>
      <c r="J10" s="113"/>
      <c r="K10" s="113" t="s">
        <v>6</v>
      </c>
      <c r="L10" s="113"/>
      <c r="M10" s="114" t="s">
        <v>9</v>
      </c>
      <c r="N10" s="52"/>
    </row>
    <row r="11" spans="1:14" ht="15.75" x14ac:dyDescent="0.25">
      <c r="A11" s="50"/>
      <c r="B11" s="149"/>
      <c r="C11" s="61" t="s">
        <v>7</v>
      </c>
      <c r="D11" s="61" t="s">
        <v>8</v>
      </c>
      <c r="E11" s="61" t="s">
        <v>7</v>
      </c>
      <c r="F11" s="61" t="s">
        <v>8</v>
      </c>
      <c r="G11" s="61" t="s">
        <v>7</v>
      </c>
      <c r="H11" s="61" t="s">
        <v>8</v>
      </c>
      <c r="I11" s="61" t="s">
        <v>7</v>
      </c>
      <c r="J11" s="61" t="s">
        <v>8</v>
      </c>
      <c r="K11" s="61" t="s">
        <v>7</v>
      </c>
      <c r="L11" s="61" t="s">
        <v>8</v>
      </c>
      <c r="M11" s="114"/>
      <c r="N11" s="52"/>
    </row>
    <row r="12" spans="1:14" ht="24.95" customHeight="1" x14ac:dyDescent="0.25">
      <c r="A12" s="50"/>
      <c r="B12" s="62" t="s">
        <v>0</v>
      </c>
      <c r="C12" s="75">
        <v>7</v>
      </c>
      <c r="D12" s="75">
        <v>11</v>
      </c>
      <c r="E12" s="75">
        <v>5</v>
      </c>
      <c r="F12" s="75">
        <v>5</v>
      </c>
      <c r="G12" s="75">
        <v>26</v>
      </c>
      <c r="H12" s="75">
        <v>24</v>
      </c>
      <c r="I12" s="75">
        <v>3</v>
      </c>
      <c r="J12" s="75">
        <v>4</v>
      </c>
      <c r="K12" s="63">
        <f>SUM(C12,E12,G12,I12)</f>
        <v>41</v>
      </c>
      <c r="L12" s="63">
        <f>SUM(D12,F12,H12,J12)</f>
        <v>44</v>
      </c>
      <c r="M12" s="63">
        <f>SUM(K12:L12)</f>
        <v>85</v>
      </c>
      <c r="N12" s="52"/>
    </row>
    <row r="13" spans="1:14" ht="24.95" customHeight="1" x14ac:dyDescent="0.25">
      <c r="A13" s="50"/>
      <c r="B13" s="62" t="s">
        <v>1</v>
      </c>
      <c r="C13" s="75">
        <v>4</v>
      </c>
      <c r="D13" s="75">
        <v>8</v>
      </c>
      <c r="E13" s="75">
        <v>2</v>
      </c>
      <c r="F13" s="75">
        <v>1</v>
      </c>
      <c r="G13" s="75">
        <v>17</v>
      </c>
      <c r="H13" s="75">
        <v>28</v>
      </c>
      <c r="I13" s="75">
        <v>0</v>
      </c>
      <c r="J13" s="75">
        <v>1</v>
      </c>
      <c r="K13" s="63">
        <f>SUM(C13,E13,G13,I13)</f>
        <v>23</v>
      </c>
      <c r="L13" s="63">
        <f>SUM(D13,F13,H13,J13)</f>
        <v>38</v>
      </c>
      <c r="M13" s="63">
        <f>SUM(K13:L13)</f>
        <v>61</v>
      </c>
      <c r="N13" s="52"/>
    </row>
    <row r="14" spans="1:14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 ht="23.25" x14ac:dyDescent="0.25">
      <c r="A15" s="50"/>
      <c r="B15" s="133" t="s">
        <v>18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52"/>
    </row>
    <row r="16" spans="1:14" ht="20.100000000000001" customHeight="1" x14ac:dyDescent="0.25">
      <c r="A16" s="50"/>
      <c r="B16" s="140" t="s">
        <v>19</v>
      </c>
      <c r="C16" s="140"/>
      <c r="D16" s="140"/>
      <c r="E16" s="143" t="s">
        <v>47</v>
      </c>
      <c r="F16" s="143"/>
      <c r="G16" s="143"/>
      <c r="H16" s="143"/>
      <c r="I16" s="143"/>
      <c r="J16" s="143"/>
      <c r="K16" s="143"/>
      <c r="L16" s="143"/>
      <c r="M16" s="143"/>
      <c r="N16" s="52"/>
    </row>
    <row r="17" spans="1:14" ht="20.100000000000001" customHeight="1" x14ac:dyDescent="0.25">
      <c r="A17" s="50"/>
      <c r="B17" s="141" t="s">
        <v>20</v>
      </c>
      <c r="C17" s="142"/>
      <c r="D17" s="143" t="s">
        <v>139</v>
      </c>
      <c r="E17" s="143"/>
      <c r="F17" s="143"/>
      <c r="G17" s="140" t="s">
        <v>21</v>
      </c>
      <c r="H17" s="140"/>
      <c r="I17" s="144">
        <v>40350100008535</v>
      </c>
      <c r="J17" s="145"/>
      <c r="K17" s="145"/>
      <c r="L17" s="145"/>
      <c r="M17" s="146"/>
      <c r="N17" s="52"/>
    </row>
    <row r="18" spans="1:14" x14ac:dyDescent="0.2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</row>
    <row r="19" spans="1:14" ht="23.25" x14ac:dyDescent="0.25">
      <c r="A19" s="50"/>
      <c r="B19" s="133" t="s">
        <v>23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52"/>
    </row>
    <row r="20" spans="1:14" ht="20.25" x14ac:dyDescent="0.3">
      <c r="A20" s="50"/>
      <c r="B20" s="134" t="s">
        <v>24</v>
      </c>
      <c r="C20" s="135"/>
      <c r="D20" s="136"/>
      <c r="E20" s="64" t="s">
        <v>25</v>
      </c>
      <c r="F20" s="64" t="s">
        <v>26</v>
      </c>
      <c r="G20" s="64" t="s">
        <v>28</v>
      </c>
      <c r="H20" s="65" t="s">
        <v>29</v>
      </c>
      <c r="I20" s="137" t="s">
        <v>30</v>
      </c>
      <c r="J20" s="138"/>
      <c r="K20" s="138"/>
      <c r="L20" s="139"/>
      <c r="M20" s="66" t="s">
        <v>27</v>
      </c>
      <c r="N20" s="52"/>
    </row>
    <row r="21" spans="1:14" ht="20.100000000000001" customHeight="1" x14ac:dyDescent="0.25">
      <c r="A21" s="50"/>
      <c r="B21" s="129" t="s">
        <v>173</v>
      </c>
      <c r="C21" s="129"/>
      <c r="D21" s="129"/>
      <c r="E21" s="73" t="s">
        <v>31</v>
      </c>
      <c r="F21" s="76" t="s">
        <v>32</v>
      </c>
      <c r="G21" s="77" t="s">
        <v>4</v>
      </c>
      <c r="H21" s="77" t="s">
        <v>95</v>
      </c>
      <c r="I21" s="130"/>
      <c r="J21" s="131"/>
      <c r="K21" s="131"/>
      <c r="L21" s="132"/>
      <c r="M21" s="77">
        <v>1320</v>
      </c>
      <c r="N21" s="52"/>
    </row>
    <row r="22" spans="1:14" ht="20.100000000000001" customHeight="1" x14ac:dyDescent="0.25">
      <c r="A22" s="50"/>
      <c r="B22" s="129" t="s">
        <v>174</v>
      </c>
      <c r="C22" s="129"/>
      <c r="D22" s="129"/>
      <c r="E22" s="73" t="s">
        <v>31</v>
      </c>
      <c r="F22" s="76" t="s">
        <v>32</v>
      </c>
      <c r="G22" s="77" t="s">
        <v>4</v>
      </c>
      <c r="H22" s="77" t="s">
        <v>95</v>
      </c>
      <c r="I22" s="130"/>
      <c r="J22" s="131"/>
      <c r="K22" s="131"/>
      <c r="L22" s="132"/>
      <c r="M22" s="77">
        <v>1320</v>
      </c>
      <c r="N22" s="52"/>
    </row>
    <row r="23" spans="1:14" ht="20.100000000000001" customHeight="1" x14ac:dyDescent="0.25">
      <c r="A23" s="50"/>
      <c r="B23" s="129"/>
      <c r="C23" s="129"/>
      <c r="D23" s="129"/>
      <c r="E23" s="73"/>
      <c r="F23" s="76"/>
      <c r="G23" s="77"/>
      <c r="H23" s="77"/>
      <c r="I23" s="130"/>
      <c r="J23" s="131"/>
      <c r="K23" s="131"/>
      <c r="L23" s="132"/>
      <c r="M23" s="77"/>
      <c r="N23" s="52"/>
    </row>
    <row r="24" spans="1:14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 ht="20.25" x14ac:dyDescent="0.25">
      <c r="A25" s="50"/>
      <c r="B25" s="153" t="s">
        <v>33</v>
      </c>
      <c r="C25" s="153"/>
      <c r="D25" s="153"/>
      <c r="E25" s="153"/>
      <c r="F25" s="51"/>
      <c r="G25" s="51"/>
      <c r="H25" s="51"/>
      <c r="I25" s="51"/>
      <c r="J25" s="152" t="s">
        <v>46</v>
      </c>
      <c r="K25" s="152"/>
      <c r="L25" s="152"/>
      <c r="M25" s="152"/>
      <c r="N25" s="52"/>
    </row>
    <row r="26" spans="1:14" ht="18.75" x14ac:dyDescent="0.3">
      <c r="A26" s="50"/>
      <c r="B26" s="150" t="s">
        <v>34</v>
      </c>
      <c r="C26" s="150"/>
      <c r="D26" s="151"/>
      <c r="E26" s="151"/>
      <c r="F26" s="51"/>
      <c r="G26" s="51"/>
      <c r="H26" s="51"/>
      <c r="I26" s="51"/>
      <c r="J26" s="64" t="s">
        <v>0</v>
      </c>
      <c r="K26" s="78">
        <v>4.4800000000000004</v>
      </c>
      <c r="L26" s="65" t="s">
        <v>1</v>
      </c>
      <c r="M26" s="78">
        <v>6.71</v>
      </c>
      <c r="N26" s="52"/>
    </row>
    <row r="27" spans="1:14" ht="18.75" x14ac:dyDescent="0.25">
      <c r="A27" s="50"/>
      <c r="B27" s="150" t="s">
        <v>35</v>
      </c>
      <c r="C27" s="150"/>
      <c r="D27" s="151"/>
      <c r="E27" s="151"/>
      <c r="F27" s="51"/>
      <c r="G27" s="51"/>
      <c r="H27" s="51"/>
      <c r="I27" s="51"/>
      <c r="J27" s="51"/>
      <c r="K27" s="51"/>
      <c r="L27" s="51"/>
      <c r="M27" s="51"/>
      <c r="N27" s="52"/>
    </row>
    <row r="28" spans="1:14" ht="18.75" x14ac:dyDescent="0.3">
      <c r="A28" s="50"/>
      <c r="B28" s="150" t="s">
        <v>36</v>
      </c>
      <c r="C28" s="150"/>
      <c r="D28" s="151"/>
      <c r="E28" s="151"/>
      <c r="F28" s="51"/>
      <c r="G28" s="51"/>
      <c r="H28" s="51"/>
      <c r="I28" s="51"/>
      <c r="J28" s="67"/>
      <c r="K28" s="68" t="s">
        <v>48</v>
      </c>
      <c r="L28" s="78">
        <v>37</v>
      </c>
      <c r="M28" s="67"/>
      <c r="N28" s="52"/>
    </row>
    <row r="29" spans="1:14" ht="35.1" customHeight="1" x14ac:dyDescent="0.2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</row>
    <row r="30" spans="1:14" ht="35.1" customHeight="1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ht="35.1" customHeight="1" x14ac:dyDescent="0.2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</row>
    <row r="32" spans="1:14" ht="93" customHeight="1" thickBot="1" x14ac:dyDescent="0.3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</row>
  </sheetData>
  <sheetProtection password="9412" sheet="1" objects="1" scenarios="1" selectLockedCells="1"/>
  <mergeCells count="46">
    <mergeCell ref="B28:C28"/>
    <mergeCell ref="D28:E28"/>
    <mergeCell ref="J25:M25"/>
    <mergeCell ref="B25:E25"/>
    <mergeCell ref="B26:C26"/>
    <mergeCell ref="D26:E26"/>
    <mergeCell ref="B27:C27"/>
    <mergeCell ref="D27:E27"/>
    <mergeCell ref="B3:M3"/>
    <mergeCell ref="B19:M19"/>
    <mergeCell ref="B20:D20"/>
    <mergeCell ref="I20:L20"/>
    <mergeCell ref="B15:M15"/>
    <mergeCell ref="B16:D16"/>
    <mergeCell ref="B17:C17"/>
    <mergeCell ref="E16:M16"/>
    <mergeCell ref="D17:F17"/>
    <mergeCell ref="G17:H17"/>
    <mergeCell ref="I17:M17"/>
    <mergeCell ref="B9:M9"/>
    <mergeCell ref="L5:M5"/>
    <mergeCell ref="L6:M6"/>
    <mergeCell ref="B10:B11"/>
    <mergeCell ref="J6:K6"/>
    <mergeCell ref="B21:D21"/>
    <mergeCell ref="B22:D22"/>
    <mergeCell ref="B23:D23"/>
    <mergeCell ref="I21:L21"/>
    <mergeCell ref="I22:L22"/>
    <mergeCell ref="I23:L23"/>
    <mergeCell ref="G10:H10"/>
    <mergeCell ref="I10:J10"/>
    <mergeCell ref="K10:L10"/>
    <mergeCell ref="M10:M11"/>
    <mergeCell ref="B5:C5"/>
    <mergeCell ref="B6:C6"/>
    <mergeCell ref="B7:C7"/>
    <mergeCell ref="C10:D10"/>
    <mergeCell ref="D7:E7"/>
    <mergeCell ref="D5:E5"/>
    <mergeCell ref="E10:F10"/>
    <mergeCell ref="F7:I7"/>
    <mergeCell ref="D6:E6"/>
    <mergeCell ref="J5:K5"/>
    <mergeCell ref="G5:H5"/>
    <mergeCell ref="F6:I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z!B2:B6</xm:f>
          </x14:formula1>
          <xm:sqref>L5:M5</xm:sqref>
        </x14:dataValidation>
        <x14:dataValidation type="list" allowBlank="1" showInputMessage="1" showErrorMessage="1" xr:uid="{00000000-0002-0000-0100-000001000000}">
          <x14:formula1>
            <xm:f>z!B8:B11</xm:f>
          </x14:formula1>
          <xm:sqref>K7</xm:sqref>
        </x14:dataValidation>
        <x14:dataValidation type="list" allowBlank="1" showInputMessage="1" showErrorMessage="1" xr:uid="{00000000-0002-0000-0100-000002000000}">
          <x14:formula1>
            <xm:f>z!B13:B17</xm:f>
          </x14:formula1>
          <xm:sqref>G21:G23</xm:sqref>
        </x14:dataValidation>
        <x14:dataValidation type="list" allowBlank="1" showInputMessage="1" showErrorMessage="1" xr:uid="{00000000-0002-0000-0100-000003000000}">
          <x14:formula1>
            <xm:f>z!F2:F13</xm:f>
          </x14:formula1>
          <xm:sqref>F4</xm:sqref>
        </x14:dataValidation>
        <x14:dataValidation type="list" allowBlank="1" showInputMessage="1" showErrorMessage="1" xr:uid="{00000000-0002-0000-0100-000004000000}">
          <x14:formula1>
            <xm:f>z!D5:D7</xm:f>
          </x14:formula1>
          <xm:sqref>J4</xm:sqref>
        </x14:dataValidation>
        <x14:dataValidation type="list" allowBlank="1" showInputMessage="1" showErrorMessage="1" xr:uid="{00000000-0002-0000-0100-000005000000}">
          <x14:formula1>
            <xm:f>z!E2:E4</xm:f>
          </x14:formula1>
          <xm:sqref>E21:E23</xm:sqref>
        </x14:dataValidation>
        <x14:dataValidation type="list" allowBlank="1" showInputMessage="1" showErrorMessage="1" xr:uid="{00000000-0002-0000-0100-000006000000}">
          <x14:formula1>
            <xm:f>z!C2:C4</xm:f>
          </x14:formula1>
          <xm:sqref>H21:H23</xm:sqref>
        </x14:dataValidation>
        <x14:dataValidation type="list" allowBlank="1" showInputMessage="1" showErrorMessage="1" xr:uid="{00000000-0002-0000-0100-000007000000}">
          <x14:formula1>
            <xm:f>z!D2:D3</xm:f>
          </x14:formula1>
          <xm:sqref>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6600CC"/>
  </sheetPr>
  <dimension ref="A1:W56"/>
  <sheetViews>
    <sheetView showGridLines="0" zoomScale="136" zoomScaleNormal="136" workbookViewId="0">
      <selection activeCell="G9" sqref="G9"/>
    </sheetView>
  </sheetViews>
  <sheetFormatPr defaultRowHeight="15" x14ac:dyDescent="0.25"/>
  <cols>
    <col min="1" max="2" width="9.140625" style="4"/>
    <col min="3" max="3" width="6.140625" style="91" customWidth="1"/>
    <col min="4" max="4" width="33.42578125" style="91" customWidth="1"/>
    <col min="5" max="5" width="24.140625" style="4" customWidth="1"/>
    <col min="6" max="7" width="15.7109375" style="4" customWidth="1"/>
    <col min="8" max="16384" width="9.140625" style="4"/>
  </cols>
  <sheetData>
    <row r="1" spans="1:2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40.5" customHeight="1" x14ac:dyDescent="0.25">
      <c r="A3" s="51"/>
      <c r="B3" s="51"/>
      <c r="C3" s="154" t="s">
        <v>98</v>
      </c>
      <c r="D3" s="155"/>
      <c r="E3" s="155"/>
      <c r="F3" s="155"/>
      <c r="G3" s="155"/>
      <c r="H3" s="155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3" ht="26.25" customHeight="1" x14ac:dyDescent="0.25">
      <c r="A5" s="51"/>
      <c r="B5" s="51"/>
      <c r="C5" s="51"/>
      <c r="D5" s="51"/>
      <c r="E5" s="94" t="str">
        <f>z!F15</f>
        <v>Qjojh&amp;2020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3" ht="24.95" customHeight="1" x14ac:dyDescent="0.25">
      <c r="A7" s="51"/>
      <c r="B7" s="51"/>
      <c r="C7" s="160" t="s">
        <v>86</v>
      </c>
      <c r="D7" s="160" t="s">
        <v>87</v>
      </c>
      <c r="E7" s="160" t="s">
        <v>88</v>
      </c>
      <c r="F7" s="162" t="s">
        <v>99</v>
      </c>
      <c r="G7" s="162"/>
      <c r="H7" s="162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3" ht="24.95" customHeight="1" x14ac:dyDescent="0.25">
      <c r="A8" s="51"/>
      <c r="B8" s="51"/>
      <c r="C8" s="161"/>
      <c r="D8" s="161"/>
      <c r="E8" s="161"/>
      <c r="F8" s="84" t="s">
        <v>0</v>
      </c>
      <c r="G8" s="84" t="s">
        <v>1</v>
      </c>
      <c r="H8" s="84" t="s">
        <v>91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3" ht="24.95" customHeight="1" x14ac:dyDescent="0.25">
      <c r="A9" s="51"/>
      <c r="B9" s="51"/>
      <c r="C9" s="85">
        <v>1</v>
      </c>
      <c r="D9" s="111">
        <f>IFERROR(z!D11,"")</f>
        <v>43862</v>
      </c>
      <c r="E9" s="86" t="str">
        <f>IF(z!I2=1,"jfookj",IF(z!I2=2,"lkseokj",IF(z!I2=3,"eaxyokj",IF(z!I2=4,"cq/kokj",IF(z!I2=5,"xq#okj",IF(z!I2=6,"'kqØokj",IF(z!I2=7,"'kfuokj"," ")))))))</f>
        <v>'kfuokj</v>
      </c>
      <c r="F9" s="92">
        <v>61</v>
      </c>
      <c r="G9" s="93">
        <v>48</v>
      </c>
      <c r="H9" s="87">
        <f>SUM(F9,G9)</f>
        <v>109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24.95" customHeight="1" x14ac:dyDescent="0.25">
      <c r="A10" s="51"/>
      <c r="B10" s="51"/>
      <c r="C10" s="85">
        <v>2</v>
      </c>
      <c r="D10" s="111">
        <f>IF(D9="","",IF(D9&lt;z!$D$13,D9+1,""))</f>
        <v>43863</v>
      </c>
      <c r="E10" s="86" t="str">
        <f>IF(z!I3=1,"jfookj",IF(z!I3=2,"lkseokj",IF(z!I3=3,"eaxyokj",IF(z!I3=4,"cq/kokj",IF(z!I3=5,"xq#okj",IF(z!I3=6,"'kqØokj",IF(z!I3=7,"'kfuokj"," ")))))))</f>
        <v>jfookj</v>
      </c>
      <c r="F10" s="93"/>
      <c r="G10" s="93"/>
      <c r="H10" s="87">
        <f t="shared" ref="H10:H40" si="0">SUM(F10,G10)</f>
        <v>0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3" ht="24.95" customHeight="1" x14ac:dyDescent="0.25">
      <c r="A11" s="51"/>
      <c r="B11" s="51"/>
      <c r="C11" s="85">
        <v>3</v>
      </c>
      <c r="D11" s="111">
        <f>IF(D10="","",IF(D10&lt;z!$D$13,D10+1,""))</f>
        <v>43864</v>
      </c>
      <c r="E11" s="86" t="str">
        <f>IF(z!I4=1,"jfookj",IF(z!I4=2,"lkseokj",IF(z!I4=3,"eaxyokj",IF(z!I4=4,"cq/kokj",IF(z!I4=5,"xq#okj",IF(z!I4=6,"'kqØokj",IF(z!I4=7,"'kfuokj"," ")))))))</f>
        <v>lkseokj</v>
      </c>
      <c r="F11" s="93">
        <v>61</v>
      </c>
      <c r="G11" s="93">
        <v>54</v>
      </c>
      <c r="H11" s="87">
        <f t="shared" si="0"/>
        <v>115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ht="24.95" customHeight="1" x14ac:dyDescent="0.25">
      <c r="A12" s="51"/>
      <c r="B12" s="51"/>
      <c r="C12" s="85">
        <v>4</v>
      </c>
      <c r="D12" s="111">
        <f>IF(D11="","",IF(D11&lt;z!$D$13,D11+1,""))</f>
        <v>43865</v>
      </c>
      <c r="E12" s="86" t="str">
        <f>IF(z!I5=1,"jfookj",IF(z!I5=2,"lkseokj",IF(z!I5=3,"eaxyokj",IF(z!I5=4,"cq/kokj",IF(z!I5=5,"xq#okj",IF(z!I5=6,"'kqØokj",IF(z!I5=7,"'kfuokj"," ")))))))</f>
        <v>eaxyokj</v>
      </c>
      <c r="F12" s="93">
        <v>69</v>
      </c>
      <c r="G12" s="93">
        <v>53</v>
      </c>
      <c r="H12" s="87">
        <f t="shared" si="0"/>
        <v>122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ht="24.95" customHeight="1" x14ac:dyDescent="0.25">
      <c r="A13" s="51"/>
      <c r="B13" s="51"/>
      <c r="C13" s="85">
        <v>5</v>
      </c>
      <c r="D13" s="111">
        <f>IF(D12="","",IF(D12&lt;z!$D$13,D12+1,""))</f>
        <v>43866</v>
      </c>
      <c r="E13" s="86" t="str">
        <f>IF(z!I6=1,"jfookj",IF(z!I6=2,"lkseokj",IF(z!I6=3,"eaxyokj",IF(z!I6=4,"cq/kokj",IF(z!I6=5,"xq#okj",IF(z!I6=6,"'kqØokj",IF(z!I6=7,"'kfuokj"," ")))))))</f>
        <v>cq/kokj</v>
      </c>
      <c r="F13" s="93">
        <v>67</v>
      </c>
      <c r="G13" s="93">
        <v>53</v>
      </c>
      <c r="H13" s="87">
        <f t="shared" si="0"/>
        <v>120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1:23" ht="24.95" customHeight="1" x14ac:dyDescent="0.25">
      <c r="A14" s="51"/>
      <c r="B14" s="51"/>
      <c r="C14" s="85">
        <v>6</v>
      </c>
      <c r="D14" s="111">
        <f>IF(D13="","",IF(D13&lt;z!$D$13,D13+1,""))</f>
        <v>43867</v>
      </c>
      <c r="E14" s="86" t="str">
        <f>IF(z!I7=1,"jfookj",IF(z!I7=2,"lkseokj",IF(z!I7=3,"eaxyokj",IF(z!I7=4,"cq/kokj",IF(z!I7=5,"xq#okj",IF(z!I7=6,"'kqØokj",IF(z!I7=7,"'kfuokj"," ")))))))</f>
        <v>xq#okj</v>
      </c>
      <c r="F14" s="93">
        <v>65</v>
      </c>
      <c r="G14" s="93">
        <v>55</v>
      </c>
      <c r="H14" s="87">
        <f t="shared" si="0"/>
        <v>120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ht="24.95" customHeight="1" x14ac:dyDescent="0.25">
      <c r="A15" s="51"/>
      <c r="B15" s="51"/>
      <c r="C15" s="85">
        <v>7</v>
      </c>
      <c r="D15" s="111">
        <f>IF(D14="","",IF(D14&lt;z!$D$13,D14+1,""))</f>
        <v>43868</v>
      </c>
      <c r="E15" s="86" t="str">
        <f>IF(z!I8=1,"jfookj",IF(z!I8=2,"lkseokj",IF(z!I8=3,"eaxyokj",IF(z!I8=4,"cq/kokj",IF(z!I8=5,"xq#okj",IF(z!I8=6,"'kqØokj",IF(z!I8=7,"'kfuokj"," ")))))))</f>
        <v>'kqØokj</v>
      </c>
      <c r="F15" s="93">
        <v>67</v>
      </c>
      <c r="G15" s="93">
        <v>55</v>
      </c>
      <c r="H15" s="87">
        <f t="shared" si="0"/>
        <v>122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3" ht="24.95" customHeight="1" x14ac:dyDescent="0.25">
      <c r="A16" s="51"/>
      <c r="B16" s="51"/>
      <c r="C16" s="85">
        <v>8</v>
      </c>
      <c r="D16" s="111">
        <f>IF(D15="","",IF(D15&lt;z!$D$13,D15+1,""))</f>
        <v>43869</v>
      </c>
      <c r="E16" s="86" t="str">
        <f>IF(z!I9=1,"jfookj",IF(z!I9=2,"lkseokj",IF(z!I9=3,"eaxyokj",IF(z!I9=4,"cq/kokj",IF(z!I9=5,"xq#okj",IF(z!I9=6,"'kqØokj",IF(z!I9=7,"'kfuokj"," ")))))))</f>
        <v>'kfuokj</v>
      </c>
      <c r="F16" s="93">
        <v>63</v>
      </c>
      <c r="G16" s="93">
        <v>52</v>
      </c>
      <c r="H16" s="87">
        <f t="shared" si="0"/>
        <v>115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23" ht="24.95" customHeight="1" x14ac:dyDescent="0.25">
      <c r="A17" s="51"/>
      <c r="B17" s="51"/>
      <c r="C17" s="85">
        <v>9</v>
      </c>
      <c r="D17" s="111">
        <f>IF(D16="","",IF(D16&lt;z!$D$13,D16+1,""))</f>
        <v>43870</v>
      </c>
      <c r="E17" s="86" t="str">
        <f>IF(z!I10=1,"jfookj",IF(z!I10=2,"lkseokj",IF(z!I10=3,"eaxyokj",IF(z!I10=4,"cq/kokj",IF(z!I10=5,"xq#okj",IF(z!I10=6,"'kqØokj",IF(z!I10=7,"'kfuokj"," ")))))))</f>
        <v>jfookj</v>
      </c>
      <c r="F17" s="93"/>
      <c r="G17" s="93"/>
      <c r="H17" s="87">
        <f t="shared" si="0"/>
        <v>0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3" ht="24.95" customHeight="1" x14ac:dyDescent="0.25">
      <c r="A18" s="51"/>
      <c r="B18" s="51"/>
      <c r="C18" s="85">
        <v>10</v>
      </c>
      <c r="D18" s="111">
        <f>IF(D17="","",IF(D17&lt;z!$D$13,D17+1,""))</f>
        <v>43871</v>
      </c>
      <c r="E18" s="86" t="str">
        <f>IF(z!I11=1,"jfookj",IF(z!I11=2,"lkseokj",IF(z!I11=3,"eaxyokj",IF(z!I11=4,"cq/kokj",IF(z!I11=5,"xq#okj",IF(z!I11=6,"'kqØokj",IF(z!I11=7,"'kfuokj"," ")))))))</f>
        <v>lkseokj</v>
      </c>
      <c r="F18" s="93">
        <v>68</v>
      </c>
      <c r="G18" s="93">
        <v>55</v>
      </c>
      <c r="H18" s="87">
        <f t="shared" si="0"/>
        <v>123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 ht="24.95" customHeight="1" x14ac:dyDescent="0.25">
      <c r="A19" s="51"/>
      <c r="B19" s="51"/>
      <c r="C19" s="85">
        <v>11</v>
      </c>
      <c r="D19" s="111">
        <f>IF(D18="","",IF(D18&lt;z!$D$13,D18+1,""))</f>
        <v>43872</v>
      </c>
      <c r="E19" s="86" t="str">
        <f>IF(z!I12=1,"jfookj",IF(z!I12=2,"lkseokj",IF(z!I12=3,"eaxyokj",IF(z!I12=4,"cq/kokj",IF(z!I12=5,"xq#okj",IF(z!I12=6,"'kqØokj",IF(z!I12=7,"'kfuokj"," ")))))))</f>
        <v>eaxyokj</v>
      </c>
      <c r="F19" s="93">
        <v>68</v>
      </c>
      <c r="G19" s="93">
        <v>58</v>
      </c>
      <c r="H19" s="87">
        <f t="shared" si="0"/>
        <v>126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 ht="24.95" customHeight="1" x14ac:dyDescent="0.25">
      <c r="A20" s="51"/>
      <c r="B20" s="51"/>
      <c r="C20" s="85">
        <v>12</v>
      </c>
      <c r="D20" s="111">
        <f>IF(D19="","",IF(D19&lt;z!$D$13,D19+1,""))</f>
        <v>43873</v>
      </c>
      <c r="E20" s="86" t="str">
        <f>IF(z!I13=1,"jfookj",IF(z!I13=2,"lkseokj",IF(z!I13=3,"eaxyokj",IF(z!I13=4,"cq/kokj",IF(z!I13=5,"xq#okj",IF(z!I13=6,"'kqØokj",IF(z!I13=7,"'kfuokj"," ")))))))</f>
        <v>cq/kokj</v>
      </c>
      <c r="F20" s="93">
        <v>72</v>
      </c>
      <c r="G20" s="93">
        <v>57</v>
      </c>
      <c r="H20" s="87">
        <f t="shared" si="0"/>
        <v>129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3" ht="24.95" customHeight="1" x14ac:dyDescent="0.25">
      <c r="A21" s="51"/>
      <c r="B21" s="51"/>
      <c r="C21" s="85">
        <v>13</v>
      </c>
      <c r="D21" s="111">
        <f>IF(D20="","",IF(D20&lt;z!$D$13,D20+1,""))</f>
        <v>43874</v>
      </c>
      <c r="E21" s="86" t="str">
        <f>IF(z!I14=1,"jfookj",IF(z!I14=2,"lkseokj",IF(z!I14=3,"eaxyokj",IF(z!I14=4,"cq/kokj",IF(z!I14=5,"xq#okj",IF(z!I14=6,"'kqØokj",IF(z!I14=7,"'kfuokj"," ")))))))</f>
        <v>xq#okj</v>
      </c>
      <c r="F21" s="93">
        <v>66</v>
      </c>
      <c r="G21" s="93">
        <v>58</v>
      </c>
      <c r="H21" s="87">
        <f t="shared" si="0"/>
        <v>124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1:23" ht="24.95" customHeight="1" x14ac:dyDescent="0.25">
      <c r="A22" s="51"/>
      <c r="B22" s="51"/>
      <c r="C22" s="85">
        <v>14</v>
      </c>
      <c r="D22" s="111">
        <f>IF(D21="","",IF(D21&lt;z!$D$13,D21+1,""))</f>
        <v>43875</v>
      </c>
      <c r="E22" s="86" t="str">
        <f>IF(z!I15=1,"jfookj",IF(z!I15=2,"lkseokj",IF(z!I15=3,"eaxyokj",IF(z!I15=4,"cq/kokj",IF(z!I15=5,"xq#okj",IF(z!I15=6,"'kqØokj",IF(z!I15=7,"'kfuokj"," ")))))))</f>
        <v>'kqØokj</v>
      </c>
      <c r="F22" s="93">
        <v>64</v>
      </c>
      <c r="G22" s="93">
        <v>60</v>
      </c>
      <c r="H22" s="87">
        <f t="shared" si="0"/>
        <v>124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spans="1:23" ht="24.95" customHeight="1" x14ac:dyDescent="0.25">
      <c r="A23" s="51"/>
      <c r="B23" s="51"/>
      <c r="C23" s="85">
        <v>15</v>
      </c>
      <c r="D23" s="111">
        <f>IF(D22="","",IF(D22&lt;z!$D$13,D22+1,""))</f>
        <v>43876</v>
      </c>
      <c r="E23" s="86" t="str">
        <f>IF(z!I16=1,"jfookj",IF(z!I16=2,"lkseokj",IF(z!I16=3,"eaxyokj",IF(z!I16=4,"cq/kokj",IF(z!I16=5,"xq#okj",IF(z!I16=6,"'kqØokj",IF(z!I16=7,"'kfuokj"," ")))))))</f>
        <v>'kfuokj</v>
      </c>
      <c r="F23" s="93">
        <v>64</v>
      </c>
      <c r="G23" s="93">
        <v>58</v>
      </c>
      <c r="H23" s="87">
        <f t="shared" si="0"/>
        <v>122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spans="1:23" ht="24.95" customHeight="1" x14ac:dyDescent="0.25">
      <c r="A24" s="51"/>
      <c r="B24" s="51"/>
      <c r="C24" s="85">
        <v>16</v>
      </c>
      <c r="D24" s="111">
        <f>IF(D23="","",IF(D23&lt;z!$D$13,D23+1,""))</f>
        <v>43877</v>
      </c>
      <c r="E24" s="86" t="str">
        <f>IF(z!I17=1,"jfookj",IF(z!I17=2,"lkseokj",IF(z!I17=3,"eaxyokj",IF(z!I17=4,"cq/kokj",IF(z!I17=5,"xq#okj",IF(z!I17=6,"'kqØokj",IF(z!I17=7,"'kfuokj"," ")))))))</f>
        <v>jfookj</v>
      </c>
      <c r="F24" s="93"/>
      <c r="G24" s="93"/>
      <c r="H24" s="87">
        <f t="shared" si="0"/>
        <v>0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1:23" ht="24.95" customHeight="1" x14ac:dyDescent="0.25">
      <c r="A25" s="51"/>
      <c r="B25" s="51"/>
      <c r="C25" s="85">
        <v>17</v>
      </c>
      <c r="D25" s="111">
        <f>IF(D24="","",IF(D24&lt;z!$D$13,D24+1,""))</f>
        <v>43878</v>
      </c>
      <c r="E25" s="86" t="str">
        <f>IF(z!I18=1,"jfookj",IF(z!I18=2,"lkseokj",IF(z!I18=3,"eaxyokj",IF(z!I18=4,"cq/kokj",IF(z!I18=5,"xq#okj",IF(z!I18=6,"'kqØokj",IF(z!I18=7,"'kfuokj"," ")))))))</f>
        <v>lkseokj</v>
      </c>
      <c r="F25" s="93">
        <v>62</v>
      </c>
      <c r="G25" s="93">
        <v>49</v>
      </c>
      <c r="H25" s="87">
        <f t="shared" si="0"/>
        <v>111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1:23" ht="24.95" customHeight="1" x14ac:dyDescent="0.25">
      <c r="A26" s="51"/>
      <c r="B26" s="51"/>
      <c r="C26" s="85">
        <v>18</v>
      </c>
      <c r="D26" s="111">
        <f>IF(D25="","",IF(D25&lt;z!$D$13,D25+1,""))</f>
        <v>43879</v>
      </c>
      <c r="E26" s="86" t="str">
        <f>IF(z!I19=1,"jfookj",IF(z!I19=2,"lkseokj",IF(z!I19=3,"eaxyokj",IF(z!I19=4,"cq/kokj",IF(z!I19=5,"xq#okj",IF(z!I19=6,"'kqØokj",IF(z!I19=7,"'kfuokj"," ")))))))</f>
        <v>eaxyokj</v>
      </c>
      <c r="F26" s="93">
        <v>67</v>
      </c>
      <c r="G26" s="93">
        <v>52</v>
      </c>
      <c r="H26" s="87">
        <f t="shared" si="0"/>
        <v>119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 ht="24.95" customHeight="1" x14ac:dyDescent="0.25">
      <c r="A27" s="51"/>
      <c r="B27" s="51"/>
      <c r="C27" s="85">
        <v>19</v>
      </c>
      <c r="D27" s="111">
        <f>IF(D26="","",IF(D26&lt;z!$D$13,D26+1,""))</f>
        <v>43880</v>
      </c>
      <c r="E27" s="86" t="str">
        <f>IF(z!I20=1,"jfookj",IF(z!I20=2,"lkseokj",IF(z!I20=3,"eaxyokj",IF(z!I20=4,"cq/kokj",IF(z!I20=5,"xq#okj",IF(z!I20=6,"'kqØokj",IF(z!I20=7,"'kfuokj"," ")))))))</f>
        <v>cq/kokj</v>
      </c>
      <c r="F27" s="93">
        <v>62</v>
      </c>
      <c r="G27" s="93">
        <v>55</v>
      </c>
      <c r="H27" s="87">
        <f t="shared" si="0"/>
        <v>117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 ht="24.95" customHeight="1" x14ac:dyDescent="0.25">
      <c r="A28" s="51"/>
      <c r="B28" s="51"/>
      <c r="C28" s="85">
        <v>20</v>
      </c>
      <c r="D28" s="111">
        <f>IF(D27="","",IF(D27&lt;z!$D$13,D27+1,""))</f>
        <v>43881</v>
      </c>
      <c r="E28" s="86" t="str">
        <f>IF(z!I21=1,"jfookj",IF(z!I21=2,"lkseokj",IF(z!I21=3,"eaxyokj",IF(z!I21=4,"cq/kokj",IF(z!I21=5,"xq#okj",IF(z!I21=6,"'kqØokj",IF(z!I21=7,"'kfuokj"," ")))))))</f>
        <v>xq#okj</v>
      </c>
      <c r="F28" s="93">
        <v>73</v>
      </c>
      <c r="G28" s="93">
        <v>57</v>
      </c>
      <c r="H28" s="87">
        <f t="shared" si="0"/>
        <v>130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 ht="24.95" customHeight="1" x14ac:dyDescent="0.25">
      <c r="A29" s="51"/>
      <c r="B29" s="51"/>
      <c r="C29" s="85">
        <v>21</v>
      </c>
      <c r="D29" s="111">
        <f>IF(D28="","",IF(D28&lt;z!$D$13,D28+1,""))</f>
        <v>43882</v>
      </c>
      <c r="E29" s="86" t="str">
        <f>IF(z!I22=1,"jfookj",IF(z!I22=2,"lkseokj",IF(z!I22=3,"eaxyokj",IF(z!I22=4,"cq/kokj",IF(z!I22=5,"xq#okj",IF(z!I22=6,"'kqØokj",IF(z!I22=7,"'kfuokj"," ")))))))</f>
        <v>'kqØokj</v>
      </c>
      <c r="F29" s="93"/>
      <c r="G29" s="93"/>
      <c r="H29" s="87">
        <f t="shared" si="0"/>
        <v>0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1:23" ht="24.95" customHeight="1" x14ac:dyDescent="0.25">
      <c r="A30" s="51"/>
      <c r="B30" s="51"/>
      <c r="C30" s="85">
        <v>22</v>
      </c>
      <c r="D30" s="111">
        <f>IF(D29="","",IF(D29&lt;z!$D$13,D29+1,""))</f>
        <v>43883</v>
      </c>
      <c r="E30" s="86" t="str">
        <f>IF(z!I23=1,"jfookj",IF(z!I23=2,"lkseokj",IF(z!I23=3,"eaxyokj",IF(z!I23=4,"cq/kokj",IF(z!I23=5,"xq#okj",IF(z!I23=6,"'kqØokj",IF(z!I23=7,"'kfuokj"," ")))))))</f>
        <v>'kfuokj</v>
      </c>
      <c r="F30" s="93">
        <v>71</v>
      </c>
      <c r="G30" s="93">
        <v>53</v>
      </c>
      <c r="H30" s="87">
        <f t="shared" si="0"/>
        <v>124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1:23" ht="24.95" customHeight="1" x14ac:dyDescent="0.25">
      <c r="A31" s="51"/>
      <c r="B31" s="51"/>
      <c r="C31" s="85">
        <v>23</v>
      </c>
      <c r="D31" s="111">
        <f>IF(D30="","",IF(D30&lt;z!$D$13,D30+1,""))</f>
        <v>43884</v>
      </c>
      <c r="E31" s="86" t="str">
        <f>IF(z!I24=1,"jfookj",IF(z!I24=2,"lkseokj",IF(z!I24=3,"eaxyokj",IF(z!I24=4,"cq/kokj",IF(z!I24=5,"xq#okj",IF(z!I24=6,"'kqØokj",IF(z!I24=7,"'kfuokj"," ")))))))</f>
        <v>jfookj</v>
      </c>
      <c r="F31" s="93"/>
      <c r="G31" s="93"/>
      <c r="H31" s="87">
        <f t="shared" si="0"/>
        <v>0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1:23" ht="24.95" customHeight="1" x14ac:dyDescent="0.25">
      <c r="A32" s="51"/>
      <c r="B32" s="51"/>
      <c r="C32" s="85">
        <v>24</v>
      </c>
      <c r="D32" s="111">
        <f>IF(D31="","",IF(D31&lt;z!$D$13,D31+1,""))</f>
        <v>43885</v>
      </c>
      <c r="E32" s="86" t="str">
        <f>IF(z!I25=1,"jfookj",IF(z!I25=2,"lkseokj",IF(z!I25=3,"eaxyokj",IF(z!I25=4,"cq/kokj",IF(z!I25=5,"xq#okj",IF(z!I25=6,"'kqØokj",IF(z!I25=7,"'kfuokj"," ")))))))</f>
        <v>lkseokj</v>
      </c>
      <c r="F32" s="93">
        <v>72</v>
      </c>
      <c r="G32" s="93">
        <v>53</v>
      </c>
      <c r="H32" s="87">
        <f t="shared" si="0"/>
        <v>125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 ht="24.95" customHeight="1" x14ac:dyDescent="0.25">
      <c r="A33" s="51"/>
      <c r="B33" s="51"/>
      <c r="C33" s="85">
        <v>25</v>
      </c>
      <c r="D33" s="111">
        <f>IF(D32="","",IF(D32&lt;z!$D$13,D32+1,""))</f>
        <v>43886</v>
      </c>
      <c r="E33" s="86" t="str">
        <f>IF(z!I26=1,"jfookj",IF(z!I26=2,"lkseokj",IF(z!I26=3,"eaxyokj",IF(z!I26=4,"cq/kokj",IF(z!I26=5,"xq#okj",IF(z!I26=6,"'kqØokj",IF(z!I26=7,"'kfuokj"," ")))))))</f>
        <v>eaxyokj</v>
      </c>
      <c r="F33" s="93">
        <v>74</v>
      </c>
      <c r="G33" s="93">
        <v>51</v>
      </c>
      <c r="H33" s="87">
        <f t="shared" si="0"/>
        <v>125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 ht="24.95" customHeight="1" x14ac:dyDescent="0.25">
      <c r="A34" s="51"/>
      <c r="B34" s="51"/>
      <c r="C34" s="85">
        <v>26</v>
      </c>
      <c r="D34" s="111">
        <f>IF(D33="","",IF(D33&lt;z!$D$13,D33+1,""))</f>
        <v>43887</v>
      </c>
      <c r="E34" s="86" t="str">
        <f>IF(z!I27=1,"jfookj",IF(z!I27=2,"lkseokj",IF(z!I27=3,"eaxyokj",IF(z!I27=4,"cq/kokj",IF(z!I27=5,"xq#okj",IF(z!I27=6,"'kqØokj",IF(z!I27=7,"'kfuokj"," ")))))))</f>
        <v>cq/kokj</v>
      </c>
      <c r="F34" s="93">
        <v>70</v>
      </c>
      <c r="G34" s="93">
        <v>52</v>
      </c>
      <c r="H34" s="87">
        <f t="shared" si="0"/>
        <v>122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24.95" customHeight="1" x14ac:dyDescent="0.25">
      <c r="A35" s="51"/>
      <c r="B35" s="51"/>
      <c r="C35" s="85">
        <v>27</v>
      </c>
      <c r="D35" s="111">
        <f>IF(D34="","",IF(D34&lt;z!$D$13,D34+1,""))</f>
        <v>43888</v>
      </c>
      <c r="E35" s="86" t="str">
        <f>IF(z!I28=1,"jfookj",IF(z!I28=2,"lkseokj",IF(z!I28=3,"eaxyokj",IF(z!I28=4,"cq/kokj",IF(z!I28=5,"xq#okj",IF(z!I28=6,"'kqØokj",IF(z!I28=7,"'kfuokj"," ")))))))</f>
        <v>xq#okj</v>
      </c>
      <c r="F35" s="93"/>
      <c r="G35" s="93"/>
      <c r="H35" s="87">
        <f t="shared" si="0"/>
        <v>0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24.95" customHeight="1" x14ac:dyDescent="0.25">
      <c r="A36" s="51"/>
      <c r="B36" s="51"/>
      <c r="C36" s="85">
        <v>28</v>
      </c>
      <c r="D36" s="111">
        <f>IF(D35="","",IF(D35&lt;z!$D$13,D35+1,""))</f>
        <v>43889</v>
      </c>
      <c r="E36" s="86" t="str">
        <f>IF(z!I29=1,"jfookj",IF(z!I29=2,"lkseokj",IF(z!I29=3,"eaxyokj",IF(z!I29=4,"cq/kokj",IF(z!I29=5,"xq#okj",IF(z!I29=6,"'kqØokj",IF(z!I29=7,"'kfuokj"," ")))))))</f>
        <v>'kqØokj</v>
      </c>
      <c r="F36" s="93"/>
      <c r="G36" s="93"/>
      <c r="H36" s="87">
        <f t="shared" si="0"/>
        <v>0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ht="24.95" customHeight="1" x14ac:dyDescent="0.25">
      <c r="A37" s="51"/>
      <c r="B37" s="51"/>
      <c r="C37" s="85">
        <v>29</v>
      </c>
      <c r="D37" s="111">
        <f>IF(D36="","",IF(D36&lt;z!$D$13,D36+1,""))</f>
        <v>43890</v>
      </c>
      <c r="E37" s="86" t="str">
        <f>IF(z!I30=1,"jfookj",IF(z!I30=2,"lkseokj",IF(z!I30=3,"eaxyokj",IF(z!I30=4,"cq/kokj",IF(z!I30=5,"xq#okj",IF(z!I30=6,"'kqØokj",IF(z!I30=7,"'kfuokj"," ")))))))</f>
        <v>'kfuokj</v>
      </c>
      <c r="F37" s="93"/>
      <c r="G37" s="93"/>
      <c r="H37" s="87">
        <f t="shared" si="0"/>
        <v>0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1:23" ht="24.95" customHeight="1" x14ac:dyDescent="0.25">
      <c r="A38" s="51"/>
      <c r="B38" s="51"/>
      <c r="C38" s="85">
        <v>30</v>
      </c>
      <c r="D38" s="111" t="str">
        <f>IF(D37="","",IF(D37&lt;z!$D$13,D37+1,""))</f>
        <v/>
      </c>
      <c r="E38" s="86" t="str">
        <f>IF(z!I31=1,"jfookj",IF(z!I31=2,"lkseokj",IF(z!I31=3,"eaxyokj",IF(z!I31=4,"cq/kokj",IF(z!I31=5,"xq#okj",IF(z!I31=6,"'kqØokj",IF(z!I31=7,"'kfuokj"," ")))))))</f>
        <v xml:space="preserve"> </v>
      </c>
      <c r="F38" s="93"/>
      <c r="G38" s="93"/>
      <c r="H38" s="87">
        <f t="shared" si="0"/>
        <v>0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1:23" ht="24.95" customHeight="1" x14ac:dyDescent="0.25">
      <c r="A39" s="51"/>
      <c r="B39" s="51"/>
      <c r="C39" s="85">
        <v>31</v>
      </c>
      <c r="D39" s="111" t="str">
        <f>IF(D38="","",IF(D38&lt;z!$D$13,D38+1,""))</f>
        <v/>
      </c>
      <c r="E39" s="86" t="str">
        <f>IF(z!I32=1,"jfookj",IF(z!I32=2,"lkseokj",IF(z!I32=3,"eaxyokj",IF(z!I32=4,"cq/kokj",IF(z!I32=5,"xq#okj",IF(z!I32=6,"'kqØokj",IF(z!I32=7,"'kfuokj"," ")))))))</f>
        <v xml:space="preserve"> </v>
      </c>
      <c r="F39" s="93"/>
      <c r="G39" s="93"/>
      <c r="H39" s="87">
        <f t="shared" si="0"/>
        <v>0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25.5" customHeight="1" x14ac:dyDescent="0.25">
      <c r="A40" s="51"/>
      <c r="B40" s="51"/>
      <c r="C40" s="156" t="s">
        <v>92</v>
      </c>
      <c r="D40" s="157"/>
      <c r="E40" s="158"/>
      <c r="F40" s="88">
        <f>SUM(F9:F39)</f>
        <v>1406</v>
      </c>
      <c r="G40" s="88">
        <f>SUM(G9:G39)</f>
        <v>1138</v>
      </c>
      <c r="H40" s="99">
        <f t="shared" si="0"/>
        <v>2544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spans="1:23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1:23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1:23" ht="32.25" customHeight="1" x14ac:dyDescent="0.25">
      <c r="A43" s="51"/>
      <c r="B43" s="51"/>
      <c r="C43" s="51"/>
      <c r="D43" s="51"/>
      <c r="E43" s="159" t="s">
        <v>93</v>
      </c>
      <c r="F43" s="159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1:23" ht="24.95" customHeight="1" x14ac:dyDescent="0.25">
      <c r="A44" s="51"/>
      <c r="B44" s="51"/>
      <c r="C44" s="51"/>
      <c r="D44" s="51"/>
      <c r="E44" s="89" t="s">
        <v>0</v>
      </c>
      <c r="F44" s="90">
        <f>COUNT(F9:F39)-COUNTIF(F9:F39,"0")-COUNTIF(F9:F39,"blank")</f>
        <v>21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3" ht="24.95" customHeight="1" x14ac:dyDescent="0.25">
      <c r="A45" s="51"/>
      <c r="B45" s="51"/>
      <c r="C45" s="51"/>
      <c r="D45" s="51"/>
      <c r="E45" s="89" t="s">
        <v>1</v>
      </c>
      <c r="F45" s="90">
        <f>COUNT(G9:G39)-COUNTIF(G9:G39,"0")-COUNTIF(G9:G39,"blank")</f>
        <v>21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3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3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1:23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</sheetData>
  <sheetProtection password="9412" sheet="1" objects="1" scenarios="1" selectLockedCells="1"/>
  <mergeCells count="7">
    <mergeCell ref="C3:H3"/>
    <mergeCell ref="C40:E40"/>
    <mergeCell ref="E43:F43"/>
    <mergeCell ref="C7:C8"/>
    <mergeCell ref="D7:D8"/>
    <mergeCell ref="E7:E8"/>
    <mergeCell ref="F7:H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O50"/>
  <sheetViews>
    <sheetView showGridLines="0" zoomScale="112" zoomScaleNormal="112" workbookViewId="0">
      <selection activeCell="D9" sqref="D9"/>
    </sheetView>
  </sheetViews>
  <sheetFormatPr defaultRowHeight="15" x14ac:dyDescent="0.25"/>
  <cols>
    <col min="1" max="3" width="9.140625" style="4"/>
    <col min="4" max="4" width="16.7109375" style="4" customWidth="1"/>
    <col min="5" max="5" width="9.140625" style="4"/>
    <col min="6" max="7" width="15.7109375" style="4" customWidth="1"/>
    <col min="8" max="8" width="18.7109375" style="4" customWidth="1"/>
    <col min="9" max="10" width="15.7109375" style="4" customWidth="1"/>
    <col min="11" max="11" width="18.7109375" style="4" customWidth="1"/>
    <col min="12" max="16384" width="9.140625" style="4"/>
  </cols>
  <sheetData>
    <row r="1" spans="1:15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6.25" x14ac:dyDescent="0.25">
      <c r="A3" s="51"/>
      <c r="B3" s="51"/>
      <c r="C3" s="51"/>
      <c r="D3" s="51"/>
      <c r="E3" s="51"/>
      <c r="F3" s="165" t="s">
        <v>97</v>
      </c>
      <c r="G3" s="165"/>
      <c r="H3" s="165"/>
      <c r="I3" s="165"/>
      <c r="J3" s="51"/>
      <c r="K3" s="51"/>
      <c r="L3" s="51"/>
      <c r="M3" s="51"/>
      <c r="N3" s="51"/>
      <c r="O3" s="51"/>
    </row>
    <row r="4" spans="1:15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7" customHeight="1" x14ac:dyDescent="0.25">
      <c r="A5" s="51"/>
      <c r="B5" s="51"/>
      <c r="C5" s="51"/>
      <c r="D5" s="51"/>
      <c r="E5" s="51"/>
      <c r="F5" s="51"/>
      <c r="G5" s="164" t="str">
        <f>z!F15</f>
        <v>Qjojh&amp;2020</v>
      </c>
      <c r="H5" s="164"/>
      <c r="I5" s="51"/>
      <c r="J5" s="51"/>
      <c r="K5" s="51"/>
      <c r="L5" s="51"/>
      <c r="M5" s="51"/>
      <c r="N5" s="51"/>
      <c r="O5" s="51"/>
    </row>
    <row r="6" spans="1:15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20.100000000000001" customHeight="1" x14ac:dyDescent="0.25">
      <c r="A7" s="51"/>
      <c r="B7" s="51"/>
      <c r="C7" s="162" t="s">
        <v>86</v>
      </c>
      <c r="D7" s="162" t="s">
        <v>87</v>
      </c>
      <c r="E7" s="162" t="s">
        <v>88</v>
      </c>
      <c r="F7" s="163" t="s">
        <v>89</v>
      </c>
      <c r="G7" s="163"/>
      <c r="H7" s="163"/>
      <c r="I7" s="163" t="s">
        <v>90</v>
      </c>
      <c r="J7" s="163"/>
      <c r="K7" s="163"/>
      <c r="L7" s="51"/>
      <c r="M7" s="51"/>
      <c r="N7" s="51"/>
      <c r="O7" s="51"/>
    </row>
    <row r="8" spans="1:15" ht="20.100000000000001" customHeight="1" x14ac:dyDescent="0.25">
      <c r="A8" s="51"/>
      <c r="B8" s="51"/>
      <c r="C8" s="162"/>
      <c r="D8" s="162"/>
      <c r="E8" s="162"/>
      <c r="F8" s="84" t="s">
        <v>0</v>
      </c>
      <c r="G8" s="84" t="s">
        <v>1</v>
      </c>
      <c r="H8" s="84" t="s">
        <v>91</v>
      </c>
      <c r="I8" s="84" t="s">
        <v>0</v>
      </c>
      <c r="J8" s="84" t="s">
        <v>1</v>
      </c>
      <c r="K8" s="84" t="s">
        <v>91</v>
      </c>
      <c r="L8" s="51"/>
      <c r="M8" s="51"/>
      <c r="N8" s="51"/>
      <c r="O8" s="51"/>
    </row>
    <row r="9" spans="1:15" ht="20.25" x14ac:dyDescent="0.25">
      <c r="A9" s="51"/>
      <c r="B9" s="51"/>
      <c r="C9" s="85">
        <v>1</v>
      </c>
      <c r="D9" s="105">
        <f>IFERROR(z!D11,"")</f>
        <v>43862</v>
      </c>
      <c r="E9" s="97" t="str">
        <f>IF(z!I2=1,"jfookj",IF(z!I2=2,"lkseokj",IF(z!I2=3,"eaxyokj",IF(z!I2=4,"cq/kokj",IF(z!I2=5,"xq#okj",IF(z!I2=6,"'kqØokj",IF(z!I2=7,"'kfuokj"," ")))))))</f>
        <v>'kfuokj</v>
      </c>
      <c r="F9" s="107">
        <f>'DAILY ATTENDENCE'!F9*0.15</f>
        <v>9.15</v>
      </c>
      <c r="G9" s="107">
        <f>'DAILY ATTENDENCE'!G9*0.2</f>
        <v>9.6000000000000014</v>
      </c>
      <c r="H9" s="108">
        <f>SUM(F9,G9)</f>
        <v>18.75</v>
      </c>
      <c r="I9" s="107">
        <f>F9*'BASIC DETAIL'!$L$28</f>
        <v>338.55</v>
      </c>
      <c r="J9" s="107">
        <f>G9*'BASIC DETAIL'!$L$28</f>
        <v>355.20000000000005</v>
      </c>
      <c r="K9" s="108">
        <f>SUM(I9,J9)</f>
        <v>693.75</v>
      </c>
      <c r="L9" s="51"/>
      <c r="M9" s="51"/>
      <c r="N9" s="51"/>
      <c r="O9" s="51"/>
    </row>
    <row r="10" spans="1:15" ht="20.25" x14ac:dyDescent="0.25">
      <c r="A10" s="51"/>
      <c r="B10" s="51"/>
      <c r="C10" s="85">
        <v>2</v>
      </c>
      <c r="D10" s="105">
        <f>IF(D9="","",IF(D9&lt;z!$D$13,D9+1,""))</f>
        <v>43863</v>
      </c>
      <c r="E10" s="97" t="str">
        <f>IF(z!I3=1,"jfookj",IF(z!I3=2,"lkseokj",IF(z!I3=3,"eaxyokj",IF(z!I3=4,"cq/kokj",IF(z!I3=5,"xq#okj",IF(z!I3=6,"'kqØokj",IF(z!I3=7,"'kfuokj"," ")))))))</f>
        <v>jfookj</v>
      </c>
      <c r="F10" s="107">
        <f>'DAILY ATTENDENCE'!F10*0.15</f>
        <v>0</v>
      </c>
      <c r="G10" s="107">
        <f>'DAILY ATTENDENCE'!G10*0.2</f>
        <v>0</v>
      </c>
      <c r="H10" s="108">
        <f t="shared" ref="H10:H39" si="0">SUM(F10,G10)</f>
        <v>0</v>
      </c>
      <c r="I10" s="107">
        <f>F10*'BASIC DETAIL'!$L$28</f>
        <v>0</v>
      </c>
      <c r="J10" s="107">
        <f>G10*'BASIC DETAIL'!$L$28</f>
        <v>0</v>
      </c>
      <c r="K10" s="108">
        <f t="shared" ref="K10:K39" si="1">SUM(I10,J10)</f>
        <v>0</v>
      </c>
      <c r="L10" s="51"/>
      <c r="M10" s="51"/>
      <c r="N10" s="51"/>
      <c r="O10" s="51"/>
    </row>
    <row r="11" spans="1:15" ht="20.25" x14ac:dyDescent="0.25">
      <c r="A11" s="51"/>
      <c r="B11" s="51"/>
      <c r="C11" s="85">
        <v>3</v>
      </c>
      <c r="D11" s="105">
        <f>IF(D10="","",IF(D10&lt;z!$D$13,D10+1,""))</f>
        <v>43864</v>
      </c>
      <c r="E11" s="97" t="str">
        <f>IF(z!I4=1,"jfookj",IF(z!I4=2,"lkseokj",IF(z!I4=3,"eaxyokj",IF(z!I4=4,"cq/kokj",IF(z!I4=5,"xq#okj",IF(z!I4=6,"'kqØokj",IF(z!I4=7,"'kfuokj"," ")))))))</f>
        <v>lkseokj</v>
      </c>
      <c r="F11" s="107">
        <f>'DAILY ATTENDENCE'!F11*0.15</f>
        <v>9.15</v>
      </c>
      <c r="G11" s="107">
        <f>'DAILY ATTENDENCE'!G11*0.2</f>
        <v>10.8</v>
      </c>
      <c r="H11" s="108">
        <f t="shared" si="0"/>
        <v>19.950000000000003</v>
      </c>
      <c r="I11" s="107">
        <f>F11*'BASIC DETAIL'!$L$28</f>
        <v>338.55</v>
      </c>
      <c r="J11" s="107">
        <f>G11*'BASIC DETAIL'!$L$28</f>
        <v>399.6</v>
      </c>
      <c r="K11" s="108">
        <f t="shared" si="1"/>
        <v>738.15000000000009</v>
      </c>
      <c r="L11" s="51"/>
      <c r="M11" s="51"/>
      <c r="N11" s="51"/>
      <c r="O11" s="51"/>
    </row>
    <row r="12" spans="1:15" ht="20.25" x14ac:dyDescent="0.25">
      <c r="A12" s="51"/>
      <c r="B12" s="51"/>
      <c r="C12" s="85">
        <v>4</v>
      </c>
      <c r="D12" s="105">
        <f>IF(D11="","",IF(D11&lt;z!$D$13,D11+1,""))</f>
        <v>43865</v>
      </c>
      <c r="E12" s="97" t="str">
        <f>IF(z!I5=1,"jfookj",IF(z!I5=2,"lkseokj",IF(z!I5=3,"eaxyokj",IF(z!I5=4,"cq/kokj",IF(z!I5=5,"xq#okj",IF(z!I5=6,"'kqØokj",IF(z!I5=7,"'kfuokj"," ")))))))</f>
        <v>eaxyokj</v>
      </c>
      <c r="F12" s="107">
        <f>'DAILY ATTENDENCE'!F12*0.15</f>
        <v>10.35</v>
      </c>
      <c r="G12" s="107">
        <f>'DAILY ATTENDENCE'!G12*0.2</f>
        <v>10.600000000000001</v>
      </c>
      <c r="H12" s="108">
        <f t="shared" si="0"/>
        <v>20.950000000000003</v>
      </c>
      <c r="I12" s="107">
        <f>F12*'BASIC DETAIL'!$L$28</f>
        <v>382.95</v>
      </c>
      <c r="J12" s="107">
        <f>G12*'BASIC DETAIL'!$L$28</f>
        <v>392.20000000000005</v>
      </c>
      <c r="K12" s="108">
        <f t="shared" si="1"/>
        <v>775.15000000000009</v>
      </c>
      <c r="L12" s="51"/>
      <c r="M12" s="51"/>
      <c r="N12" s="51"/>
      <c r="O12" s="51"/>
    </row>
    <row r="13" spans="1:15" ht="20.25" x14ac:dyDescent="0.25">
      <c r="A13" s="51"/>
      <c r="B13" s="51"/>
      <c r="C13" s="85">
        <v>5</v>
      </c>
      <c r="D13" s="105">
        <f>IF(D12="","",IF(D12&lt;z!$D$13,D12+1,""))</f>
        <v>43866</v>
      </c>
      <c r="E13" s="97" t="str">
        <f>IF(z!I6=1,"jfookj",IF(z!I6=2,"lkseokj",IF(z!I6=3,"eaxyokj",IF(z!I6=4,"cq/kokj",IF(z!I6=5,"xq#okj",IF(z!I6=6,"'kqØokj",IF(z!I6=7,"'kfuokj"," ")))))))</f>
        <v>cq/kokj</v>
      </c>
      <c r="F13" s="107">
        <f>'DAILY ATTENDENCE'!F13*0.15</f>
        <v>10.049999999999999</v>
      </c>
      <c r="G13" s="107">
        <f>'DAILY ATTENDENCE'!G13*0.2</f>
        <v>10.600000000000001</v>
      </c>
      <c r="H13" s="108">
        <f t="shared" si="0"/>
        <v>20.65</v>
      </c>
      <c r="I13" s="107">
        <f>F13*'BASIC DETAIL'!$L$28</f>
        <v>371.84999999999997</v>
      </c>
      <c r="J13" s="107">
        <f>G13*'BASIC DETAIL'!$L$28</f>
        <v>392.20000000000005</v>
      </c>
      <c r="K13" s="108">
        <f t="shared" si="1"/>
        <v>764.05</v>
      </c>
      <c r="L13" s="51"/>
      <c r="M13" s="51"/>
      <c r="N13" s="51"/>
      <c r="O13" s="51"/>
    </row>
    <row r="14" spans="1:15" ht="20.25" x14ac:dyDescent="0.25">
      <c r="A14" s="51"/>
      <c r="B14" s="51"/>
      <c r="C14" s="85">
        <v>6</v>
      </c>
      <c r="D14" s="105">
        <f>IF(D13="","",IF(D13&lt;z!$D$13,D13+1,""))</f>
        <v>43867</v>
      </c>
      <c r="E14" s="97" t="str">
        <f>IF(z!I7=1,"jfookj",IF(z!I7=2,"lkseokj",IF(z!I7=3,"eaxyokj",IF(z!I7=4,"cq/kokj",IF(z!I7=5,"xq#okj",IF(z!I7=6,"'kqØokj",IF(z!I7=7,"'kfuokj"," ")))))))</f>
        <v>xq#okj</v>
      </c>
      <c r="F14" s="107">
        <f>'DAILY ATTENDENCE'!F14*0.15</f>
        <v>9.75</v>
      </c>
      <c r="G14" s="107">
        <f>'DAILY ATTENDENCE'!G14*0.2</f>
        <v>11</v>
      </c>
      <c r="H14" s="108">
        <f t="shared" si="0"/>
        <v>20.75</v>
      </c>
      <c r="I14" s="107">
        <f>F14*'BASIC DETAIL'!$L$28</f>
        <v>360.75</v>
      </c>
      <c r="J14" s="107">
        <f>G14*'BASIC DETAIL'!$L$28</f>
        <v>407</v>
      </c>
      <c r="K14" s="108">
        <f t="shared" si="1"/>
        <v>767.75</v>
      </c>
      <c r="L14" s="51"/>
      <c r="M14" s="51"/>
      <c r="N14" s="51"/>
      <c r="O14" s="51"/>
    </row>
    <row r="15" spans="1:15" ht="20.25" x14ac:dyDescent="0.25">
      <c r="A15" s="51"/>
      <c r="B15" s="51"/>
      <c r="C15" s="85">
        <v>7</v>
      </c>
      <c r="D15" s="105">
        <f>IF(D14="","",IF(D14&lt;z!$D$13,D14+1,""))</f>
        <v>43868</v>
      </c>
      <c r="E15" s="97" t="str">
        <f>IF(z!I8=1,"jfookj",IF(z!I8=2,"lkseokj",IF(z!I8=3,"eaxyokj",IF(z!I8=4,"cq/kokj",IF(z!I8=5,"xq#okj",IF(z!I8=6,"'kqØokj",IF(z!I8=7,"'kfuokj"," ")))))))</f>
        <v>'kqØokj</v>
      </c>
      <c r="F15" s="107">
        <f>'DAILY ATTENDENCE'!F15*0.15</f>
        <v>10.049999999999999</v>
      </c>
      <c r="G15" s="107">
        <f>'DAILY ATTENDENCE'!G15*0.2</f>
        <v>11</v>
      </c>
      <c r="H15" s="108">
        <f t="shared" si="0"/>
        <v>21.049999999999997</v>
      </c>
      <c r="I15" s="107">
        <f>F15*'BASIC DETAIL'!$L$28</f>
        <v>371.84999999999997</v>
      </c>
      <c r="J15" s="107">
        <f>G15*'BASIC DETAIL'!$L$28</f>
        <v>407</v>
      </c>
      <c r="K15" s="108">
        <f t="shared" si="1"/>
        <v>778.84999999999991</v>
      </c>
      <c r="L15" s="51"/>
      <c r="M15" s="51"/>
      <c r="N15" s="51"/>
      <c r="O15" s="51"/>
    </row>
    <row r="16" spans="1:15" ht="20.25" x14ac:dyDescent="0.25">
      <c r="A16" s="51"/>
      <c r="B16" s="51"/>
      <c r="C16" s="85">
        <v>8</v>
      </c>
      <c r="D16" s="105">
        <f>IF(D15="","",IF(D15&lt;z!$D$13,D15+1,""))</f>
        <v>43869</v>
      </c>
      <c r="E16" s="97" t="str">
        <f>IF(z!I9=1,"jfookj",IF(z!I9=2,"lkseokj",IF(z!I9=3,"eaxyokj",IF(z!I9=4,"cq/kokj",IF(z!I9=5,"xq#okj",IF(z!I9=6,"'kqØokj",IF(z!I9=7,"'kfuokj"," ")))))))</f>
        <v>'kfuokj</v>
      </c>
      <c r="F16" s="107">
        <f>'DAILY ATTENDENCE'!F16*0.15</f>
        <v>9.4499999999999993</v>
      </c>
      <c r="G16" s="107">
        <f>'DAILY ATTENDENCE'!G16*0.2</f>
        <v>10.4</v>
      </c>
      <c r="H16" s="108">
        <f t="shared" si="0"/>
        <v>19.850000000000001</v>
      </c>
      <c r="I16" s="107">
        <f>F16*'BASIC DETAIL'!$L$28</f>
        <v>349.65</v>
      </c>
      <c r="J16" s="107">
        <f>G16*'BASIC DETAIL'!$L$28</f>
        <v>384.8</v>
      </c>
      <c r="K16" s="108">
        <f t="shared" si="1"/>
        <v>734.45</v>
      </c>
      <c r="L16" s="51"/>
      <c r="M16" s="51"/>
      <c r="N16" s="51"/>
      <c r="O16" s="51"/>
    </row>
    <row r="17" spans="1:15" ht="20.25" x14ac:dyDescent="0.25">
      <c r="A17" s="51"/>
      <c r="B17" s="51"/>
      <c r="C17" s="85">
        <v>9</v>
      </c>
      <c r="D17" s="105">
        <f>IF(D16="","",IF(D16&lt;z!$D$13,D16+1,""))</f>
        <v>43870</v>
      </c>
      <c r="E17" s="97" t="str">
        <f>IF(z!I10=1,"jfookj",IF(z!I10=2,"lkseokj",IF(z!I10=3,"eaxyokj",IF(z!I10=4,"cq/kokj",IF(z!I10=5,"xq#okj",IF(z!I10=6,"'kqØokj",IF(z!I10=7,"'kfuokj"," ")))))))</f>
        <v>jfookj</v>
      </c>
      <c r="F17" s="107">
        <f>'DAILY ATTENDENCE'!F17*0.15</f>
        <v>0</v>
      </c>
      <c r="G17" s="107">
        <f>'DAILY ATTENDENCE'!G17*0.2</f>
        <v>0</v>
      </c>
      <c r="H17" s="108">
        <f t="shared" si="0"/>
        <v>0</v>
      </c>
      <c r="I17" s="107">
        <f>F17*'BASIC DETAIL'!$L$28</f>
        <v>0</v>
      </c>
      <c r="J17" s="107">
        <f>G17*'BASIC DETAIL'!$L$28</f>
        <v>0</v>
      </c>
      <c r="K17" s="108">
        <f t="shared" si="1"/>
        <v>0</v>
      </c>
      <c r="L17" s="51"/>
      <c r="M17" s="51"/>
      <c r="N17" s="51"/>
      <c r="O17" s="51"/>
    </row>
    <row r="18" spans="1:15" ht="20.25" x14ac:dyDescent="0.25">
      <c r="A18" s="51"/>
      <c r="B18" s="51"/>
      <c r="C18" s="85">
        <v>10</v>
      </c>
      <c r="D18" s="105">
        <f>IF(D17="","",IF(D17&lt;z!$D$13,D17+1,""))</f>
        <v>43871</v>
      </c>
      <c r="E18" s="97" t="str">
        <f>IF(z!I11=1,"jfookj",IF(z!I11=2,"lkseokj",IF(z!I11=3,"eaxyokj",IF(z!I11=4,"cq/kokj",IF(z!I11=5,"xq#okj",IF(z!I11=6,"'kqØokj",IF(z!I11=7,"'kfuokj"," ")))))))</f>
        <v>lkseokj</v>
      </c>
      <c r="F18" s="107">
        <f>'DAILY ATTENDENCE'!F18*0.15</f>
        <v>10.199999999999999</v>
      </c>
      <c r="G18" s="107">
        <f>'DAILY ATTENDENCE'!G18*0.2</f>
        <v>11</v>
      </c>
      <c r="H18" s="108">
        <f t="shared" si="0"/>
        <v>21.2</v>
      </c>
      <c r="I18" s="107">
        <f>F18*'BASIC DETAIL'!$L$28</f>
        <v>377.4</v>
      </c>
      <c r="J18" s="107">
        <f>G18*'BASIC DETAIL'!$L$28</f>
        <v>407</v>
      </c>
      <c r="K18" s="108">
        <f t="shared" si="1"/>
        <v>784.4</v>
      </c>
      <c r="L18" s="51"/>
      <c r="M18" s="51"/>
      <c r="N18" s="51"/>
      <c r="O18" s="51"/>
    </row>
    <row r="19" spans="1:15" ht="20.25" x14ac:dyDescent="0.25">
      <c r="A19" s="51"/>
      <c r="B19" s="51"/>
      <c r="C19" s="85">
        <v>11</v>
      </c>
      <c r="D19" s="105">
        <f>IF(D18="","",IF(D18&lt;z!$D$13,D18+1,""))</f>
        <v>43872</v>
      </c>
      <c r="E19" s="97" t="str">
        <f>IF(z!I12=1,"jfookj",IF(z!I12=2,"lkseokj",IF(z!I12=3,"eaxyokj",IF(z!I12=4,"cq/kokj",IF(z!I12=5,"xq#okj",IF(z!I12=6,"'kqØokj",IF(z!I12=7,"'kfuokj"," ")))))))</f>
        <v>eaxyokj</v>
      </c>
      <c r="F19" s="107">
        <f>'DAILY ATTENDENCE'!F19*0.15</f>
        <v>10.199999999999999</v>
      </c>
      <c r="G19" s="107">
        <f>'DAILY ATTENDENCE'!G19*0.2</f>
        <v>11.600000000000001</v>
      </c>
      <c r="H19" s="108">
        <f t="shared" si="0"/>
        <v>21.8</v>
      </c>
      <c r="I19" s="107">
        <f>F19*'BASIC DETAIL'!$L$28</f>
        <v>377.4</v>
      </c>
      <c r="J19" s="107">
        <f>G19*'BASIC DETAIL'!$L$28</f>
        <v>429.20000000000005</v>
      </c>
      <c r="K19" s="108">
        <f t="shared" si="1"/>
        <v>806.6</v>
      </c>
      <c r="L19" s="51"/>
      <c r="M19" s="51"/>
      <c r="N19" s="51"/>
      <c r="O19" s="51"/>
    </row>
    <row r="20" spans="1:15" ht="20.25" x14ac:dyDescent="0.25">
      <c r="A20" s="51"/>
      <c r="B20" s="51"/>
      <c r="C20" s="85">
        <v>12</v>
      </c>
      <c r="D20" s="105">
        <f>IF(D19="","",IF(D19&lt;z!$D$13,D19+1,""))</f>
        <v>43873</v>
      </c>
      <c r="E20" s="97" t="str">
        <f>IF(z!I13=1,"jfookj",IF(z!I13=2,"lkseokj",IF(z!I13=3,"eaxyokj",IF(z!I13=4,"cq/kokj",IF(z!I13=5,"xq#okj",IF(z!I13=6,"'kqØokj",IF(z!I13=7,"'kfuokj"," ")))))))</f>
        <v>cq/kokj</v>
      </c>
      <c r="F20" s="107">
        <f>'DAILY ATTENDENCE'!F20*0.15</f>
        <v>10.799999999999999</v>
      </c>
      <c r="G20" s="107">
        <f>'DAILY ATTENDENCE'!G20*0.2</f>
        <v>11.4</v>
      </c>
      <c r="H20" s="108">
        <f t="shared" si="0"/>
        <v>22.2</v>
      </c>
      <c r="I20" s="107">
        <f>F20*'BASIC DETAIL'!$L$28</f>
        <v>399.59999999999997</v>
      </c>
      <c r="J20" s="107">
        <f>G20*'BASIC DETAIL'!$L$28</f>
        <v>421.8</v>
      </c>
      <c r="K20" s="108">
        <f t="shared" si="1"/>
        <v>821.4</v>
      </c>
      <c r="L20" s="51"/>
      <c r="M20" s="51"/>
      <c r="N20" s="51"/>
      <c r="O20" s="51"/>
    </row>
    <row r="21" spans="1:15" ht="20.25" x14ac:dyDescent="0.25">
      <c r="A21" s="51"/>
      <c r="B21" s="51"/>
      <c r="C21" s="85">
        <v>13</v>
      </c>
      <c r="D21" s="105">
        <f>IF(D20="","",IF(D20&lt;z!$D$13,D20+1,""))</f>
        <v>43874</v>
      </c>
      <c r="E21" s="97" t="str">
        <f>IF(z!I14=1,"jfookj",IF(z!I14=2,"lkseokj",IF(z!I14=3,"eaxyokj",IF(z!I14=4,"cq/kokj",IF(z!I14=5,"xq#okj",IF(z!I14=6,"'kqØokj",IF(z!I14=7,"'kfuokj"," ")))))))</f>
        <v>xq#okj</v>
      </c>
      <c r="F21" s="107">
        <f>'DAILY ATTENDENCE'!F21*0.15</f>
        <v>9.9</v>
      </c>
      <c r="G21" s="107">
        <f>'DAILY ATTENDENCE'!G21*0.2</f>
        <v>11.600000000000001</v>
      </c>
      <c r="H21" s="108">
        <f t="shared" si="0"/>
        <v>21.5</v>
      </c>
      <c r="I21" s="107">
        <f>F21*'BASIC DETAIL'!$L$28</f>
        <v>366.3</v>
      </c>
      <c r="J21" s="107">
        <f>G21*'BASIC DETAIL'!$L$28</f>
        <v>429.20000000000005</v>
      </c>
      <c r="K21" s="108">
        <f t="shared" si="1"/>
        <v>795.5</v>
      </c>
      <c r="L21" s="51"/>
      <c r="M21" s="51"/>
      <c r="N21" s="51"/>
      <c r="O21" s="51"/>
    </row>
    <row r="22" spans="1:15" ht="20.25" x14ac:dyDescent="0.25">
      <c r="A22" s="51"/>
      <c r="B22" s="51"/>
      <c r="C22" s="85">
        <v>14</v>
      </c>
      <c r="D22" s="105">
        <f>IF(D21="","",IF(D21&lt;z!$D$13,D21+1,""))</f>
        <v>43875</v>
      </c>
      <c r="E22" s="97" t="str">
        <f>IF(z!I15=1,"jfookj",IF(z!I15=2,"lkseokj",IF(z!I15=3,"eaxyokj",IF(z!I15=4,"cq/kokj",IF(z!I15=5,"xq#okj",IF(z!I15=6,"'kqØokj",IF(z!I15=7,"'kfuokj"," ")))))))</f>
        <v>'kqØokj</v>
      </c>
      <c r="F22" s="107">
        <f>'DAILY ATTENDENCE'!F22*0.15</f>
        <v>9.6</v>
      </c>
      <c r="G22" s="107">
        <f>'DAILY ATTENDENCE'!G22*0.2</f>
        <v>12</v>
      </c>
      <c r="H22" s="108">
        <f t="shared" si="0"/>
        <v>21.6</v>
      </c>
      <c r="I22" s="107">
        <f>F22*'BASIC DETAIL'!$L$28</f>
        <v>355.2</v>
      </c>
      <c r="J22" s="107">
        <f>G22*'BASIC DETAIL'!$L$28</f>
        <v>444</v>
      </c>
      <c r="K22" s="108">
        <f t="shared" si="1"/>
        <v>799.2</v>
      </c>
      <c r="L22" s="51"/>
      <c r="M22" s="51"/>
      <c r="N22" s="51"/>
      <c r="O22" s="51"/>
    </row>
    <row r="23" spans="1:15" ht="20.25" x14ac:dyDescent="0.25">
      <c r="A23" s="51"/>
      <c r="B23" s="51"/>
      <c r="C23" s="85">
        <v>15</v>
      </c>
      <c r="D23" s="105">
        <f>IF(D22="","",IF(D22&lt;z!$D$13,D22+1,""))</f>
        <v>43876</v>
      </c>
      <c r="E23" s="97" t="str">
        <f>IF(z!I16=1,"jfookj",IF(z!I16=2,"lkseokj",IF(z!I16=3,"eaxyokj",IF(z!I16=4,"cq/kokj",IF(z!I16=5,"xq#okj",IF(z!I16=6,"'kqØokj",IF(z!I16=7,"'kfuokj"," ")))))))</f>
        <v>'kfuokj</v>
      </c>
      <c r="F23" s="107">
        <f>'DAILY ATTENDENCE'!F23*0.15</f>
        <v>9.6</v>
      </c>
      <c r="G23" s="107">
        <f>'DAILY ATTENDENCE'!G23*0.2</f>
        <v>11.600000000000001</v>
      </c>
      <c r="H23" s="108">
        <f t="shared" si="0"/>
        <v>21.200000000000003</v>
      </c>
      <c r="I23" s="107">
        <f>F23*'BASIC DETAIL'!$L$28</f>
        <v>355.2</v>
      </c>
      <c r="J23" s="107">
        <f>G23*'BASIC DETAIL'!$L$28</f>
        <v>429.20000000000005</v>
      </c>
      <c r="K23" s="108">
        <f t="shared" si="1"/>
        <v>784.40000000000009</v>
      </c>
      <c r="L23" s="51"/>
      <c r="M23" s="51"/>
      <c r="N23" s="51"/>
      <c r="O23" s="51"/>
    </row>
    <row r="24" spans="1:15" ht="20.25" x14ac:dyDescent="0.25">
      <c r="A24" s="51"/>
      <c r="B24" s="51"/>
      <c r="C24" s="85">
        <v>16</v>
      </c>
      <c r="D24" s="105">
        <f>IF(D23="","",IF(D23&lt;z!$D$13,D23+1,""))</f>
        <v>43877</v>
      </c>
      <c r="E24" s="97" t="str">
        <f>IF(z!I17=1,"jfookj",IF(z!I17=2,"lkseokj",IF(z!I17=3,"eaxyokj",IF(z!I17=4,"cq/kokj",IF(z!I17=5,"xq#okj",IF(z!I17=6,"'kqØokj",IF(z!I17=7,"'kfuokj"," ")))))))</f>
        <v>jfookj</v>
      </c>
      <c r="F24" s="107">
        <f>'DAILY ATTENDENCE'!F24*0.15</f>
        <v>0</v>
      </c>
      <c r="G24" s="107">
        <f>'DAILY ATTENDENCE'!G24*0.2</f>
        <v>0</v>
      </c>
      <c r="H24" s="108">
        <f t="shared" si="0"/>
        <v>0</v>
      </c>
      <c r="I24" s="107">
        <f>F24*'BASIC DETAIL'!$L$28</f>
        <v>0</v>
      </c>
      <c r="J24" s="107">
        <f>G24*'BASIC DETAIL'!$L$28</f>
        <v>0</v>
      </c>
      <c r="K24" s="108">
        <f t="shared" si="1"/>
        <v>0</v>
      </c>
      <c r="L24" s="51"/>
      <c r="M24" s="51"/>
      <c r="N24" s="51"/>
      <c r="O24" s="51"/>
    </row>
    <row r="25" spans="1:15" ht="20.25" x14ac:dyDescent="0.25">
      <c r="A25" s="51"/>
      <c r="B25" s="51"/>
      <c r="C25" s="85">
        <v>17</v>
      </c>
      <c r="D25" s="105">
        <f>IF(D24="","",IF(D24&lt;z!$D$13,D24+1,""))</f>
        <v>43878</v>
      </c>
      <c r="E25" s="97" t="str">
        <f>IF(z!I18=1,"jfookj",IF(z!I18=2,"lkseokj",IF(z!I18=3,"eaxyokj",IF(z!I18=4,"cq/kokj",IF(z!I18=5,"xq#okj",IF(z!I18=6,"'kqØokj",IF(z!I18=7,"'kfuokj"," ")))))))</f>
        <v>lkseokj</v>
      </c>
      <c r="F25" s="107">
        <f>'DAILY ATTENDENCE'!F25*0.15</f>
        <v>9.2999999999999989</v>
      </c>
      <c r="G25" s="107">
        <f>'DAILY ATTENDENCE'!G25*0.2</f>
        <v>9.8000000000000007</v>
      </c>
      <c r="H25" s="108">
        <f t="shared" si="0"/>
        <v>19.100000000000001</v>
      </c>
      <c r="I25" s="107">
        <f>F25*'BASIC DETAIL'!$L$28</f>
        <v>344.09999999999997</v>
      </c>
      <c r="J25" s="107">
        <f>G25*'BASIC DETAIL'!$L$28</f>
        <v>362.6</v>
      </c>
      <c r="K25" s="108">
        <f t="shared" si="1"/>
        <v>706.7</v>
      </c>
      <c r="L25" s="51"/>
      <c r="M25" s="51"/>
      <c r="N25" s="51"/>
      <c r="O25" s="51"/>
    </row>
    <row r="26" spans="1:15" ht="20.25" x14ac:dyDescent="0.25">
      <c r="A26" s="51"/>
      <c r="B26" s="51"/>
      <c r="C26" s="85">
        <v>18</v>
      </c>
      <c r="D26" s="105">
        <f>IF(D25="","",IF(D25&lt;z!$D$13,D25+1,""))</f>
        <v>43879</v>
      </c>
      <c r="E26" s="97" t="str">
        <f>IF(z!I19=1,"jfookj",IF(z!I19=2,"lkseokj",IF(z!I19=3,"eaxyokj",IF(z!I19=4,"cq/kokj",IF(z!I19=5,"xq#okj",IF(z!I19=6,"'kqØokj",IF(z!I19=7,"'kfuokj"," ")))))))</f>
        <v>eaxyokj</v>
      </c>
      <c r="F26" s="107">
        <f>'DAILY ATTENDENCE'!F26*0.15</f>
        <v>10.049999999999999</v>
      </c>
      <c r="G26" s="107">
        <f>'DAILY ATTENDENCE'!G26*0.2</f>
        <v>10.4</v>
      </c>
      <c r="H26" s="108">
        <f t="shared" si="0"/>
        <v>20.45</v>
      </c>
      <c r="I26" s="107">
        <f>F26*'BASIC DETAIL'!$L$28</f>
        <v>371.84999999999997</v>
      </c>
      <c r="J26" s="107">
        <f>G26*'BASIC DETAIL'!$L$28</f>
        <v>384.8</v>
      </c>
      <c r="K26" s="108">
        <f t="shared" si="1"/>
        <v>756.65</v>
      </c>
      <c r="L26" s="51"/>
      <c r="M26" s="51"/>
      <c r="N26" s="51"/>
      <c r="O26" s="51"/>
    </row>
    <row r="27" spans="1:15" ht="20.25" x14ac:dyDescent="0.25">
      <c r="A27" s="51"/>
      <c r="B27" s="51"/>
      <c r="C27" s="85">
        <v>19</v>
      </c>
      <c r="D27" s="105">
        <f>IF(D26="","",IF(D26&lt;z!$D$13,D26+1,""))</f>
        <v>43880</v>
      </c>
      <c r="E27" s="97" t="str">
        <f>IF(z!I20=1,"jfookj",IF(z!I20=2,"lkseokj",IF(z!I20=3,"eaxyokj",IF(z!I20=4,"cq/kokj",IF(z!I20=5,"xq#okj",IF(z!I20=6,"'kqØokj",IF(z!I20=7,"'kfuokj"," ")))))))</f>
        <v>cq/kokj</v>
      </c>
      <c r="F27" s="107">
        <f>'DAILY ATTENDENCE'!F27*0.15</f>
        <v>9.2999999999999989</v>
      </c>
      <c r="G27" s="107">
        <f>'DAILY ATTENDENCE'!G27*0.2</f>
        <v>11</v>
      </c>
      <c r="H27" s="108">
        <f t="shared" si="0"/>
        <v>20.299999999999997</v>
      </c>
      <c r="I27" s="107">
        <f>F27*'BASIC DETAIL'!$L$28</f>
        <v>344.09999999999997</v>
      </c>
      <c r="J27" s="107">
        <f>G27*'BASIC DETAIL'!$L$28</f>
        <v>407</v>
      </c>
      <c r="K27" s="108">
        <f t="shared" si="1"/>
        <v>751.09999999999991</v>
      </c>
      <c r="L27" s="51"/>
      <c r="M27" s="51"/>
      <c r="N27" s="51"/>
      <c r="O27" s="51"/>
    </row>
    <row r="28" spans="1:15" ht="20.25" x14ac:dyDescent="0.25">
      <c r="A28" s="51"/>
      <c r="B28" s="51"/>
      <c r="C28" s="85">
        <v>20</v>
      </c>
      <c r="D28" s="105">
        <f>IF(D27="","",IF(D27&lt;z!$D$13,D27+1,""))</f>
        <v>43881</v>
      </c>
      <c r="E28" s="97" t="str">
        <f>IF(z!I21=1,"jfookj",IF(z!I21=2,"lkseokj",IF(z!I21=3,"eaxyokj",IF(z!I21=4,"cq/kokj",IF(z!I21=5,"xq#okj",IF(z!I21=6,"'kqØokj",IF(z!I21=7,"'kfuokj"," ")))))))</f>
        <v>xq#okj</v>
      </c>
      <c r="F28" s="107">
        <f>'DAILY ATTENDENCE'!F28*0.15</f>
        <v>10.95</v>
      </c>
      <c r="G28" s="107">
        <f>'DAILY ATTENDENCE'!G28*0.2</f>
        <v>11.4</v>
      </c>
      <c r="H28" s="108">
        <f t="shared" si="0"/>
        <v>22.35</v>
      </c>
      <c r="I28" s="107">
        <f>F28*'BASIC DETAIL'!$L$28</f>
        <v>405.15</v>
      </c>
      <c r="J28" s="107">
        <f>G28*'BASIC DETAIL'!$L$28</f>
        <v>421.8</v>
      </c>
      <c r="K28" s="108">
        <f t="shared" si="1"/>
        <v>826.95</v>
      </c>
      <c r="L28" s="51"/>
      <c r="M28" s="51"/>
      <c r="N28" s="51"/>
      <c r="O28" s="51"/>
    </row>
    <row r="29" spans="1:15" ht="20.25" x14ac:dyDescent="0.25">
      <c r="A29" s="51"/>
      <c r="B29" s="51"/>
      <c r="C29" s="85">
        <v>21</v>
      </c>
      <c r="D29" s="105">
        <f>IF(D28="","",IF(D28&lt;z!$D$13,D28+1,""))</f>
        <v>43882</v>
      </c>
      <c r="E29" s="97" t="str">
        <f>IF(z!I22=1,"jfookj",IF(z!I22=2,"lkseokj",IF(z!I22=3,"eaxyokj",IF(z!I22=4,"cq/kokj",IF(z!I22=5,"xq#okj",IF(z!I22=6,"'kqØokj",IF(z!I22=7,"'kfuokj"," ")))))))</f>
        <v>'kqØokj</v>
      </c>
      <c r="F29" s="107">
        <f>'DAILY ATTENDENCE'!F29*0.15</f>
        <v>0</v>
      </c>
      <c r="G29" s="107">
        <f>'DAILY ATTENDENCE'!G29*0.2</f>
        <v>0</v>
      </c>
      <c r="H29" s="108">
        <f t="shared" si="0"/>
        <v>0</v>
      </c>
      <c r="I29" s="107">
        <f>F29*'BASIC DETAIL'!$L$28</f>
        <v>0</v>
      </c>
      <c r="J29" s="107">
        <f>G29*'BASIC DETAIL'!$L$28</f>
        <v>0</v>
      </c>
      <c r="K29" s="108">
        <f t="shared" si="1"/>
        <v>0</v>
      </c>
      <c r="L29" s="51"/>
      <c r="M29" s="51"/>
      <c r="N29" s="51"/>
      <c r="O29" s="51"/>
    </row>
    <row r="30" spans="1:15" ht="20.25" x14ac:dyDescent="0.25">
      <c r="A30" s="51"/>
      <c r="B30" s="51"/>
      <c r="C30" s="85">
        <v>22</v>
      </c>
      <c r="D30" s="105">
        <f>IF(D29="","",IF(D29&lt;z!$D$13,D29+1,""))</f>
        <v>43883</v>
      </c>
      <c r="E30" s="97" t="str">
        <f>IF(z!I23=1,"jfookj",IF(z!I23=2,"lkseokj",IF(z!I23=3,"eaxyokj",IF(z!I23=4,"cq/kokj",IF(z!I23=5,"xq#okj",IF(z!I23=6,"'kqØokj",IF(z!I23=7,"'kfuokj"," ")))))))</f>
        <v>'kfuokj</v>
      </c>
      <c r="F30" s="107">
        <f>'DAILY ATTENDENCE'!F30*0.15</f>
        <v>10.65</v>
      </c>
      <c r="G30" s="107">
        <f>'DAILY ATTENDENCE'!G30*0.2</f>
        <v>10.600000000000001</v>
      </c>
      <c r="H30" s="108">
        <f t="shared" si="0"/>
        <v>21.25</v>
      </c>
      <c r="I30" s="107">
        <f>F30*'BASIC DETAIL'!$L$28</f>
        <v>394.05</v>
      </c>
      <c r="J30" s="107">
        <f>G30*'BASIC DETAIL'!$L$28</f>
        <v>392.20000000000005</v>
      </c>
      <c r="K30" s="108">
        <f t="shared" si="1"/>
        <v>786.25</v>
      </c>
      <c r="L30" s="51"/>
      <c r="M30" s="51"/>
      <c r="N30" s="51"/>
      <c r="O30" s="51"/>
    </row>
    <row r="31" spans="1:15" ht="20.25" x14ac:dyDescent="0.25">
      <c r="A31" s="51"/>
      <c r="B31" s="51"/>
      <c r="C31" s="85">
        <v>23</v>
      </c>
      <c r="D31" s="105">
        <f>IF(D30="","",IF(D30&lt;z!$D$13,D30+1,""))</f>
        <v>43884</v>
      </c>
      <c r="E31" s="97" t="str">
        <f>IF(z!I24=1,"jfookj",IF(z!I24=2,"lkseokj",IF(z!I24=3,"eaxyokj",IF(z!I24=4,"cq/kokj",IF(z!I24=5,"xq#okj",IF(z!I24=6,"'kqØokj",IF(z!I24=7,"'kfuokj"," ")))))))</f>
        <v>jfookj</v>
      </c>
      <c r="F31" s="107">
        <f>'DAILY ATTENDENCE'!F31*0.15</f>
        <v>0</v>
      </c>
      <c r="G31" s="107">
        <f>'DAILY ATTENDENCE'!G31*0.2</f>
        <v>0</v>
      </c>
      <c r="H31" s="108">
        <f t="shared" si="0"/>
        <v>0</v>
      </c>
      <c r="I31" s="107">
        <f>F31*'BASIC DETAIL'!$L$28</f>
        <v>0</v>
      </c>
      <c r="J31" s="107">
        <f>G31*'BASIC DETAIL'!$L$28</f>
        <v>0</v>
      </c>
      <c r="K31" s="108">
        <f t="shared" si="1"/>
        <v>0</v>
      </c>
      <c r="L31" s="51"/>
      <c r="M31" s="51"/>
      <c r="N31" s="51"/>
      <c r="O31" s="51"/>
    </row>
    <row r="32" spans="1:15" ht="20.25" x14ac:dyDescent="0.25">
      <c r="A32" s="51"/>
      <c r="B32" s="51"/>
      <c r="C32" s="85">
        <v>24</v>
      </c>
      <c r="D32" s="105">
        <f>IF(D31="","",IF(D31&lt;z!$D$13,D31+1,""))</f>
        <v>43885</v>
      </c>
      <c r="E32" s="97" t="str">
        <f>IF(z!I25=1,"jfookj",IF(z!I25=2,"lkseokj",IF(z!I25=3,"eaxyokj",IF(z!I25=4,"cq/kokj",IF(z!I25=5,"xq#okj",IF(z!I25=6,"'kqØokj",IF(z!I25=7,"'kfuokj"," ")))))))</f>
        <v>lkseokj</v>
      </c>
      <c r="F32" s="107">
        <f>'DAILY ATTENDENCE'!F32*0.15</f>
        <v>10.799999999999999</v>
      </c>
      <c r="G32" s="107">
        <f>'DAILY ATTENDENCE'!G32*0.2</f>
        <v>10.600000000000001</v>
      </c>
      <c r="H32" s="108">
        <f t="shared" si="0"/>
        <v>21.4</v>
      </c>
      <c r="I32" s="107">
        <f>F32*'BASIC DETAIL'!$L$28</f>
        <v>399.59999999999997</v>
      </c>
      <c r="J32" s="107">
        <f>G32*'BASIC DETAIL'!$L$28</f>
        <v>392.20000000000005</v>
      </c>
      <c r="K32" s="108">
        <f t="shared" si="1"/>
        <v>791.8</v>
      </c>
      <c r="L32" s="51"/>
      <c r="M32" s="51"/>
      <c r="N32" s="51"/>
      <c r="O32" s="51"/>
    </row>
    <row r="33" spans="1:15" ht="20.25" x14ac:dyDescent="0.25">
      <c r="A33" s="51"/>
      <c r="B33" s="51"/>
      <c r="C33" s="85">
        <v>25</v>
      </c>
      <c r="D33" s="105">
        <f>IF(D32="","",IF(D32&lt;z!$D$13,D32+1,""))</f>
        <v>43886</v>
      </c>
      <c r="E33" s="97" t="str">
        <f>IF(z!I26=1,"jfookj",IF(z!I26=2,"lkseokj",IF(z!I26=3,"eaxyokj",IF(z!I26=4,"cq/kokj",IF(z!I26=5,"xq#okj",IF(z!I26=6,"'kqØokj",IF(z!I26=7,"'kfuokj"," ")))))))</f>
        <v>eaxyokj</v>
      </c>
      <c r="F33" s="107">
        <f>'DAILY ATTENDENCE'!F33*0.15</f>
        <v>11.1</v>
      </c>
      <c r="G33" s="107">
        <f>'DAILY ATTENDENCE'!G33*0.2</f>
        <v>10.200000000000001</v>
      </c>
      <c r="H33" s="108">
        <f t="shared" si="0"/>
        <v>21.3</v>
      </c>
      <c r="I33" s="107">
        <f>F33*'BASIC DETAIL'!$L$28</f>
        <v>410.7</v>
      </c>
      <c r="J33" s="107">
        <f>G33*'BASIC DETAIL'!$L$28</f>
        <v>377.40000000000003</v>
      </c>
      <c r="K33" s="108">
        <f t="shared" si="1"/>
        <v>788.1</v>
      </c>
      <c r="L33" s="51"/>
      <c r="M33" s="51"/>
      <c r="N33" s="51"/>
      <c r="O33" s="51"/>
    </row>
    <row r="34" spans="1:15" ht="20.25" x14ac:dyDescent="0.25">
      <c r="A34" s="51"/>
      <c r="B34" s="51"/>
      <c r="C34" s="85">
        <v>26</v>
      </c>
      <c r="D34" s="105">
        <f>IF(D33="","",IF(D33&lt;z!$D$13,D33+1,""))</f>
        <v>43887</v>
      </c>
      <c r="E34" s="97" t="str">
        <f>IF(z!I27=1,"jfookj",IF(z!I27=2,"lkseokj",IF(z!I27=3,"eaxyokj",IF(z!I27=4,"cq/kokj",IF(z!I27=5,"xq#okj",IF(z!I27=6,"'kqØokj",IF(z!I27=7,"'kfuokj"," ")))))))</f>
        <v>cq/kokj</v>
      </c>
      <c r="F34" s="107">
        <f>'DAILY ATTENDENCE'!F34*0.15</f>
        <v>10.5</v>
      </c>
      <c r="G34" s="107">
        <f>'DAILY ATTENDENCE'!G34*0.2</f>
        <v>10.4</v>
      </c>
      <c r="H34" s="108">
        <f t="shared" si="0"/>
        <v>20.9</v>
      </c>
      <c r="I34" s="107">
        <f>F34*'BASIC DETAIL'!$L$28</f>
        <v>388.5</v>
      </c>
      <c r="J34" s="107">
        <f>G34*'BASIC DETAIL'!$L$28</f>
        <v>384.8</v>
      </c>
      <c r="K34" s="108">
        <f t="shared" si="1"/>
        <v>773.3</v>
      </c>
      <c r="L34" s="51"/>
      <c r="M34" s="51"/>
      <c r="N34" s="51"/>
      <c r="O34" s="51"/>
    </row>
    <row r="35" spans="1:15" ht="20.25" x14ac:dyDescent="0.25">
      <c r="A35" s="51"/>
      <c r="B35" s="51"/>
      <c r="C35" s="85">
        <v>27</v>
      </c>
      <c r="D35" s="105">
        <f>IF(D34="","",IF(D34&lt;z!$D$13,D34+1,""))</f>
        <v>43888</v>
      </c>
      <c r="E35" s="97" t="str">
        <f>IF(z!I28=1,"jfookj",IF(z!I28=2,"lkseokj",IF(z!I28=3,"eaxyokj",IF(z!I28=4,"cq/kokj",IF(z!I28=5,"xq#okj",IF(z!I28=6,"'kqØokj",IF(z!I28=7,"'kfuokj"," ")))))))</f>
        <v>xq#okj</v>
      </c>
      <c r="F35" s="107">
        <f>'DAILY ATTENDENCE'!F35*0.15</f>
        <v>0</v>
      </c>
      <c r="G35" s="107">
        <f>'DAILY ATTENDENCE'!G35*0.2</f>
        <v>0</v>
      </c>
      <c r="H35" s="108">
        <f t="shared" si="0"/>
        <v>0</v>
      </c>
      <c r="I35" s="107">
        <f>F35*'BASIC DETAIL'!$L$28</f>
        <v>0</v>
      </c>
      <c r="J35" s="107">
        <f>G35*'BASIC DETAIL'!$L$28</f>
        <v>0</v>
      </c>
      <c r="K35" s="108">
        <f t="shared" si="1"/>
        <v>0</v>
      </c>
      <c r="L35" s="51"/>
      <c r="M35" s="51"/>
      <c r="N35" s="51"/>
      <c r="O35" s="51"/>
    </row>
    <row r="36" spans="1:15" ht="20.25" x14ac:dyDescent="0.25">
      <c r="A36" s="51"/>
      <c r="B36" s="51"/>
      <c r="C36" s="85">
        <v>28</v>
      </c>
      <c r="D36" s="105">
        <f>IF(D35="","",IF(D35&lt;z!$D$13,D35+1,""))</f>
        <v>43889</v>
      </c>
      <c r="E36" s="97" t="str">
        <f>IF(z!I29=1,"jfookj",IF(z!I29=2,"lkseokj",IF(z!I29=3,"eaxyokj",IF(z!I29=4,"cq/kokj",IF(z!I29=5,"xq#okj",IF(z!I29=6,"'kqØokj",IF(z!I29=7,"'kfuokj"," ")))))))</f>
        <v>'kqØokj</v>
      </c>
      <c r="F36" s="107">
        <f>'DAILY ATTENDENCE'!F36*0.15</f>
        <v>0</v>
      </c>
      <c r="G36" s="107">
        <f>'DAILY ATTENDENCE'!G36*0.2</f>
        <v>0</v>
      </c>
      <c r="H36" s="108">
        <f t="shared" si="0"/>
        <v>0</v>
      </c>
      <c r="I36" s="107">
        <f>F36*'BASIC DETAIL'!$L$28</f>
        <v>0</v>
      </c>
      <c r="J36" s="107">
        <f>G36*'BASIC DETAIL'!$L$28</f>
        <v>0</v>
      </c>
      <c r="K36" s="108">
        <f t="shared" si="1"/>
        <v>0</v>
      </c>
      <c r="L36" s="51"/>
      <c r="M36" s="51"/>
      <c r="N36" s="51"/>
      <c r="O36" s="51"/>
    </row>
    <row r="37" spans="1:15" ht="20.25" x14ac:dyDescent="0.25">
      <c r="A37" s="51"/>
      <c r="B37" s="51"/>
      <c r="C37" s="85">
        <v>29</v>
      </c>
      <c r="D37" s="105">
        <f>IF(D36="","",IF(D36&lt;z!$D$13,D36+1,""))</f>
        <v>43890</v>
      </c>
      <c r="E37" s="97" t="str">
        <f>IF(z!I30=1,"jfookj",IF(z!I30=2,"lkseokj",IF(z!I30=3,"eaxyokj",IF(z!I30=4,"cq/kokj",IF(z!I30=5,"xq#okj",IF(z!I30=6,"'kqØokj",IF(z!I30=7,"'kfuokj"," ")))))))</f>
        <v>'kfuokj</v>
      </c>
      <c r="F37" s="107">
        <f>'DAILY ATTENDENCE'!F37*0.15</f>
        <v>0</v>
      </c>
      <c r="G37" s="107">
        <f>'DAILY ATTENDENCE'!G37*0.2</f>
        <v>0</v>
      </c>
      <c r="H37" s="108">
        <f t="shared" si="0"/>
        <v>0</v>
      </c>
      <c r="I37" s="107">
        <f>F37*'BASIC DETAIL'!$L$28</f>
        <v>0</v>
      </c>
      <c r="J37" s="107">
        <f>G37*'BASIC DETAIL'!$L$28</f>
        <v>0</v>
      </c>
      <c r="K37" s="108">
        <f t="shared" si="1"/>
        <v>0</v>
      </c>
      <c r="L37" s="51"/>
      <c r="M37" s="51"/>
      <c r="N37" s="51"/>
      <c r="O37" s="51"/>
    </row>
    <row r="38" spans="1:15" ht="20.25" x14ac:dyDescent="0.25">
      <c r="A38" s="51"/>
      <c r="B38" s="51"/>
      <c r="C38" s="85">
        <v>30</v>
      </c>
      <c r="D38" s="105" t="str">
        <f>IF(D37="","",IF(D37&lt;z!$D$13,D37+1,""))</f>
        <v/>
      </c>
      <c r="E38" s="97" t="str">
        <f>IF(z!I31=1,"jfookj",IF(z!I31=2,"lkseokj",IF(z!I31=3,"eaxyokj",IF(z!I31=4,"cq/kokj",IF(z!I31=5,"xq#okj",IF(z!I31=6,"'kqØokj",IF(z!I31=7,"'kfuokj"," ")))))))</f>
        <v xml:space="preserve"> </v>
      </c>
      <c r="F38" s="107">
        <f>'DAILY ATTENDENCE'!F38*0.15</f>
        <v>0</v>
      </c>
      <c r="G38" s="107">
        <f>'DAILY ATTENDENCE'!G38*0.2</f>
        <v>0</v>
      </c>
      <c r="H38" s="108">
        <f t="shared" si="0"/>
        <v>0</v>
      </c>
      <c r="I38" s="107">
        <f>F38*'BASIC DETAIL'!$L$28</f>
        <v>0</v>
      </c>
      <c r="J38" s="107">
        <f>G38*'BASIC DETAIL'!$L$28</f>
        <v>0</v>
      </c>
      <c r="K38" s="108">
        <f t="shared" si="1"/>
        <v>0</v>
      </c>
      <c r="L38" s="51"/>
      <c r="M38" s="51"/>
      <c r="N38" s="51"/>
      <c r="O38" s="51"/>
    </row>
    <row r="39" spans="1:15" ht="20.25" x14ac:dyDescent="0.25">
      <c r="A39" s="51"/>
      <c r="B39" s="51"/>
      <c r="C39" s="85">
        <v>31</v>
      </c>
      <c r="D39" s="105" t="str">
        <f>IF(D38="","",IF(D38&lt;z!$D$13,D38+1,""))</f>
        <v/>
      </c>
      <c r="E39" s="97" t="str">
        <f>IF(z!I32=1,"jfookj",IF(z!I32=2,"lkseokj",IF(z!I32=3,"eaxyokj",IF(z!I32=4,"cq/kokj",IF(z!I32=5,"xq#okj",IF(z!I32=6,"'kqØokj",IF(z!I32=7,"'kfuokj"," ")))))))</f>
        <v xml:space="preserve"> </v>
      </c>
      <c r="F39" s="107">
        <f>'DAILY ATTENDENCE'!F39*0.15</f>
        <v>0</v>
      </c>
      <c r="G39" s="107">
        <f>'DAILY ATTENDENCE'!G39*0.2</f>
        <v>0</v>
      </c>
      <c r="H39" s="108">
        <f t="shared" si="0"/>
        <v>0</v>
      </c>
      <c r="I39" s="107">
        <f>F39*'BASIC DETAIL'!$L$28</f>
        <v>0</v>
      </c>
      <c r="J39" s="107">
        <f>G39*'BASIC DETAIL'!$L$28</f>
        <v>0</v>
      </c>
      <c r="K39" s="108">
        <f t="shared" si="1"/>
        <v>0</v>
      </c>
      <c r="L39" s="51"/>
      <c r="M39" s="51"/>
      <c r="N39" s="51"/>
      <c r="O39" s="51"/>
    </row>
    <row r="40" spans="1:15" ht="24" customHeight="1" x14ac:dyDescent="0.25">
      <c r="A40" s="51"/>
      <c r="B40" s="51"/>
      <c r="C40" s="166"/>
      <c r="D40" s="166"/>
      <c r="E40" s="109" t="s">
        <v>91</v>
      </c>
      <c r="F40" s="110">
        <f>SUM(F9:F39)</f>
        <v>210.90000000000003</v>
      </c>
      <c r="G40" s="110">
        <f t="shared" ref="G40:K40" si="2">SUM(G9:G39)</f>
        <v>227.60000000000002</v>
      </c>
      <c r="H40" s="110">
        <f t="shared" si="2"/>
        <v>438.5</v>
      </c>
      <c r="I40" s="110">
        <f t="shared" si="2"/>
        <v>7803.3000000000011</v>
      </c>
      <c r="J40" s="110">
        <f t="shared" si="2"/>
        <v>8421.1999999999989</v>
      </c>
      <c r="K40" s="110">
        <f t="shared" si="2"/>
        <v>16224.5</v>
      </c>
      <c r="L40" s="51"/>
      <c r="M40" s="51"/>
      <c r="N40" s="51"/>
      <c r="O40" s="51"/>
    </row>
    <row r="41" spans="1:15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5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15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</sheetData>
  <sheetProtection password="9412" sheet="1" objects="1" scenarios="1" selectLockedCells="1"/>
  <mergeCells count="8">
    <mergeCell ref="I7:K7"/>
    <mergeCell ref="G5:H5"/>
    <mergeCell ref="F3:I3"/>
    <mergeCell ref="C40:D40"/>
    <mergeCell ref="C7:C8"/>
    <mergeCell ref="D7:D8"/>
    <mergeCell ref="E7:E8"/>
    <mergeCell ref="F7:H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00FF"/>
  </sheetPr>
  <dimension ref="A1:U47"/>
  <sheetViews>
    <sheetView showGridLines="0" zoomScale="91" zoomScaleNormal="91" workbookViewId="0">
      <selection activeCell="I15" sqref="I15"/>
    </sheetView>
  </sheetViews>
  <sheetFormatPr defaultRowHeight="15" x14ac:dyDescent="0.25"/>
  <cols>
    <col min="1" max="1" width="9.140625" style="4"/>
    <col min="2" max="2" width="5.85546875" style="4" customWidth="1"/>
    <col min="3" max="3" width="5.5703125" style="4" customWidth="1"/>
    <col min="4" max="4" width="18.5703125" style="4" customWidth="1"/>
    <col min="5" max="5" width="9.140625" style="4"/>
    <col min="6" max="6" width="13.85546875" style="4" customWidth="1"/>
    <col min="7" max="16" width="12.7109375" style="4" customWidth="1"/>
    <col min="17" max="16384" width="9.140625" style="4"/>
  </cols>
  <sheetData>
    <row r="1" spans="1:2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6.25" x14ac:dyDescent="0.25">
      <c r="A3" s="51"/>
      <c r="B3" s="51"/>
      <c r="C3" s="51"/>
      <c r="D3" s="51"/>
      <c r="E3" s="51"/>
      <c r="F3" s="51"/>
      <c r="G3" s="51"/>
      <c r="H3" s="171" t="s">
        <v>107</v>
      </c>
      <c r="I3" s="171"/>
      <c r="J3" s="171"/>
      <c r="K3" s="17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26.25" x14ac:dyDescent="0.25">
      <c r="A5" s="51"/>
      <c r="B5" s="51"/>
      <c r="C5" s="51"/>
      <c r="D5" s="51"/>
      <c r="E5" s="51"/>
      <c r="F5" s="51"/>
      <c r="G5" s="51"/>
      <c r="H5" s="51"/>
      <c r="I5" s="164" t="str">
        <f>z!F15</f>
        <v>Qjojh&amp;2020</v>
      </c>
      <c r="J5" s="164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" customHeight="1" x14ac:dyDescent="0.25">
      <c r="A6" s="51"/>
      <c r="B6" s="51"/>
      <c r="C6" s="51"/>
      <c r="D6" s="51"/>
      <c r="E6" s="51"/>
      <c r="F6" s="175" t="s">
        <v>201</v>
      </c>
      <c r="G6" s="175"/>
      <c r="H6" s="175"/>
      <c r="I6" s="175"/>
      <c r="J6" s="175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38.25" customHeight="1" x14ac:dyDescent="0.25">
      <c r="A7" s="51"/>
      <c r="B7" s="51"/>
      <c r="C7" s="168" t="s">
        <v>86</v>
      </c>
      <c r="D7" s="168" t="s">
        <v>87</v>
      </c>
      <c r="E7" s="170" t="s">
        <v>88</v>
      </c>
      <c r="F7" s="172" t="s">
        <v>110</v>
      </c>
      <c r="G7" s="167" t="s">
        <v>100</v>
      </c>
      <c r="H7" s="167"/>
      <c r="I7" s="167" t="s">
        <v>101</v>
      </c>
      <c r="J7" s="167"/>
      <c r="K7" s="167" t="s">
        <v>104</v>
      </c>
      <c r="L7" s="167"/>
      <c r="M7" s="167" t="s">
        <v>105</v>
      </c>
      <c r="N7" s="167"/>
      <c r="O7" s="167" t="s">
        <v>106</v>
      </c>
      <c r="P7" s="167"/>
      <c r="Q7" s="51"/>
      <c r="R7" s="51"/>
      <c r="S7" s="51"/>
      <c r="T7" s="51"/>
      <c r="U7" s="51"/>
    </row>
    <row r="8" spans="1:21" ht="22.5" customHeight="1" x14ac:dyDescent="0.25">
      <c r="A8" s="51"/>
      <c r="B8" s="51"/>
      <c r="C8" s="169"/>
      <c r="D8" s="169"/>
      <c r="E8" s="170"/>
      <c r="F8" s="173"/>
      <c r="G8" s="95" t="s">
        <v>102</v>
      </c>
      <c r="H8" s="96" t="s">
        <v>103</v>
      </c>
      <c r="I8" s="95" t="s">
        <v>102</v>
      </c>
      <c r="J8" s="96" t="s">
        <v>103</v>
      </c>
      <c r="K8" s="95" t="s">
        <v>102</v>
      </c>
      <c r="L8" s="96" t="s">
        <v>103</v>
      </c>
      <c r="M8" s="95" t="s">
        <v>102</v>
      </c>
      <c r="N8" s="96" t="s">
        <v>103</v>
      </c>
      <c r="O8" s="95" t="s">
        <v>102</v>
      </c>
      <c r="P8" s="96" t="s">
        <v>103</v>
      </c>
      <c r="Q8" s="51"/>
      <c r="R8" s="51"/>
      <c r="S8" s="51"/>
      <c r="T8" s="51"/>
      <c r="U8" s="51"/>
    </row>
    <row r="9" spans="1:21" ht="20.25" x14ac:dyDescent="0.25">
      <c r="A9" s="51"/>
      <c r="B9" s="51"/>
      <c r="C9" s="85">
        <v>1</v>
      </c>
      <c r="D9" s="105">
        <f>IFERROR(z!D11,"")</f>
        <v>43862</v>
      </c>
      <c r="E9" s="97" t="str">
        <f>IF(z!I2=1,"jfookj",IF(z!I2=2,"lkseokj",IF(z!I2=3,"eaxyokj",IF(z!I2=4,"cq/kokj",IF(z!I2=5,"xq#okj",IF(z!I2=6,"'kqØokj",IF(z!I2=7,"'kfuokj"," ")))))))</f>
        <v>'kfuokj</v>
      </c>
      <c r="F9" s="104"/>
      <c r="G9" s="103">
        <v>-21.5</v>
      </c>
      <c r="H9" s="103">
        <v>-235.65</v>
      </c>
      <c r="I9" s="103"/>
      <c r="J9" s="103"/>
      <c r="K9" s="98">
        <f>IF(AND(G9=""),"",SUM(G9,I9))</f>
        <v>-21.5</v>
      </c>
      <c r="L9" s="98">
        <f>IF(AND(H9=""),"",SUM(H9,J9))</f>
        <v>-235.65</v>
      </c>
      <c r="M9" s="98">
        <f>IF(AND(IF(AND(F9=""),z!J2,F9)="Wheat"),'DAILY ATTENDENCE'!F9*0.1,"-")</f>
        <v>6.1000000000000005</v>
      </c>
      <c r="N9" s="98" t="str">
        <f>IF(AND(IF(AND(F9=""),z!J2,F9)="Rice"),'DAILY ATTENDENCE'!F9*0.1,"-")</f>
        <v>-</v>
      </c>
      <c r="O9" s="98">
        <f>IF(AND(M9="-"),G9,G9-M9)</f>
        <v>-27.6</v>
      </c>
      <c r="P9" s="98">
        <f>IF(AND(N9="-"),H9,H9-N9)</f>
        <v>-235.65</v>
      </c>
      <c r="Q9" s="51"/>
      <c r="R9" s="51"/>
      <c r="S9" s="51"/>
      <c r="T9" s="51"/>
      <c r="U9" s="51"/>
    </row>
    <row r="10" spans="1:21" ht="20.25" x14ac:dyDescent="0.25">
      <c r="A10" s="51"/>
      <c r="B10" s="51"/>
      <c r="C10" s="85">
        <v>2</v>
      </c>
      <c r="D10" s="105">
        <f>IF(D9="","",IF(D9&lt;z!$D$13,D9+1,""))</f>
        <v>43863</v>
      </c>
      <c r="E10" s="97" t="str">
        <f>IF(z!I3=1,"jfookj",IF(z!I3=2,"lkseokj",IF(z!I3=3,"eaxyokj",IF(z!I3=4,"cq/kokj",IF(z!I3=5,"xq#okj",IF(z!I3=6,"'kqØokj",IF(z!I3=7,"'kfuokj"," ")))))))</f>
        <v>jfookj</v>
      </c>
      <c r="F10" s="104"/>
      <c r="G10" s="98">
        <f>IF(AND(O9=""),"",O9)</f>
        <v>-27.6</v>
      </c>
      <c r="H10" s="98">
        <f>IF(AND(P9=""),"",P9)</f>
        <v>-235.65</v>
      </c>
      <c r="I10" s="103"/>
      <c r="J10" s="103"/>
      <c r="K10" s="98">
        <f t="shared" ref="K10:K39" si="0">IF(AND(G10=""),"",SUM(G10,I10))</f>
        <v>-27.6</v>
      </c>
      <c r="L10" s="98">
        <f t="shared" ref="L10:L39" si="1">IF(AND(H10=""),"",SUM(H10,J10))</f>
        <v>-235.65</v>
      </c>
      <c r="M10" s="98" t="str">
        <f>IF(AND(IF(AND(F10=""),z!J3,F10)="Wheat"),'DAILY ATTENDENCE'!F10*0.1,"-")</f>
        <v>-</v>
      </c>
      <c r="N10" s="98" t="str">
        <f>IF(AND(IF(AND(F10=""),z!J3,F10)="Rice"),'DAILY ATTENDENCE'!F10*0.1,"-")</f>
        <v>-</v>
      </c>
      <c r="O10" s="98">
        <f t="shared" ref="O10:O39" si="2">IF(AND(M10="-"),G10,G10-M10)</f>
        <v>-27.6</v>
      </c>
      <c r="P10" s="98">
        <f t="shared" ref="P10:P39" si="3">IF(AND(N10="-"),H10,H10-N10)</f>
        <v>-235.65</v>
      </c>
      <c r="Q10" s="51"/>
      <c r="R10" s="51"/>
      <c r="S10" s="51"/>
      <c r="T10" s="51"/>
      <c r="U10" s="51"/>
    </row>
    <row r="11" spans="1:21" ht="20.25" x14ac:dyDescent="0.25">
      <c r="A11" s="51"/>
      <c r="B11" s="51"/>
      <c r="C11" s="85">
        <v>3</v>
      </c>
      <c r="D11" s="105">
        <f>IF(D10="","",IF(D10&lt;z!$D$13,D10+1,""))</f>
        <v>43864</v>
      </c>
      <c r="E11" s="97" t="str">
        <f>IF(z!I4=1,"jfookj",IF(z!I4=2,"lkseokj",IF(z!I4=3,"eaxyokj",IF(z!I4=4,"cq/kokj",IF(z!I4=5,"xq#okj",IF(z!I4=6,"'kqØokj",IF(z!I4=7,"'kfuokj"," ")))))))</f>
        <v>lkseokj</v>
      </c>
      <c r="F11" s="104"/>
      <c r="G11" s="98">
        <f t="shared" ref="G11:G39" si="4">IF(AND(O10=""),"",O10)</f>
        <v>-27.6</v>
      </c>
      <c r="H11" s="98">
        <f t="shared" ref="H11:H39" si="5">IF(AND(P10=""),"",P10)</f>
        <v>-235.65</v>
      </c>
      <c r="I11" s="103"/>
      <c r="J11" s="103"/>
      <c r="K11" s="98">
        <f t="shared" si="0"/>
        <v>-27.6</v>
      </c>
      <c r="L11" s="98">
        <f t="shared" si="1"/>
        <v>-235.65</v>
      </c>
      <c r="M11" s="98">
        <f>IF(AND(IF(AND(F11=""),z!J4,F11)="Wheat"),'DAILY ATTENDENCE'!F11*0.1,"-")</f>
        <v>6.1000000000000005</v>
      </c>
      <c r="N11" s="98" t="str">
        <f>IF(AND(IF(AND(F11=""),z!J4,F11)="Rice"),'DAILY ATTENDENCE'!F11*0.1,"-")</f>
        <v>-</v>
      </c>
      <c r="O11" s="98">
        <f t="shared" si="2"/>
        <v>-33.700000000000003</v>
      </c>
      <c r="P11" s="98">
        <f t="shared" si="3"/>
        <v>-235.65</v>
      </c>
      <c r="Q11" s="51"/>
      <c r="R11" s="51"/>
      <c r="S11" s="51"/>
      <c r="T11" s="51"/>
      <c r="U11" s="51"/>
    </row>
    <row r="12" spans="1:21" ht="20.25" x14ac:dyDescent="0.25">
      <c r="A12" s="51"/>
      <c r="B12" s="51"/>
      <c r="C12" s="85">
        <v>4</v>
      </c>
      <c r="D12" s="105">
        <f>IF(D11="","",IF(D11&lt;z!$D$13,D11+1,""))</f>
        <v>43865</v>
      </c>
      <c r="E12" s="97" t="str">
        <f>IF(z!I5=1,"jfookj",IF(z!I5=2,"lkseokj",IF(z!I5=3,"eaxyokj",IF(z!I5=4,"cq/kokj",IF(z!I5=5,"xq#okj",IF(z!I5=6,"'kqØokj",IF(z!I5=7,"'kfuokj"," ")))))))</f>
        <v>eaxyokj</v>
      </c>
      <c r="F12" s="104" t="s">
        <v>108</v>
      </c>
      <c r="G12" s="98">
        <f t="shared" si="4"/>
        <v>-33.700000000000003</v>
      </c>
      <c r="H12" s="98">
        <f t="shared" si="5"/>
        <v>-235.65</v>
      </c>
      <c r="I12" s="103"/>
      <c r="J12" s="103"/>
      <c r="K12" s="98">
        <f t="shared" si="0"/>
        <v>-33.700000000000003</v>
      </c>
      <c r="L12" s="98">
        <f t="shared" si="1"/>
        <v>-235.65</v>
      </c>
      <c r="M12" s="98">
        <f>IF(AND(IF(AND(F12=""),z!J5,F12)="Wheat"),'DAILY ATTENDENCE'!F12*0.1,"-")</f>
        <v>6.9</v>
      </c>
      <c r="N12" s="98" t="str">
        <f>IF(AND(IF(AND(F12=""),z!J5,F12)="Rice"),'DAILY ATTENDENCE'!F12*0.1,"-")</f>
        <v>-</v>
      </c>
      <c r="O12" s="98">
        <f t="shared" si="2"/>
        <v>-40.6</v>
      </c>
      <c r="P12" s="98">
        <f t="shared" si="3"/>
        <v>-235.65</v>
      </c>
      <c r="Q12" s="51"/>
      <c r="R12" s="51"/>
      <c r="S12" s="51"/>
      <c r="T12" s="51"/>
      <c r="U12" s="51"/>
    </row>
    <row r="13" spans="1:21" ht="20.25" x14ac:dyDescent="0.25">
      <c r="A13" s="51"/>
      <c r="B13" s="51"/>
      <c r="C13" s="85">
        <v>5</v>
      </c>
      <c r="D13" s="105">
        <f>IF(D12="","",IF(D12&lt;z!$D$13,D12+1,""))</f>
        <v>43866</v>
      </c>
      <c r="E13" s="97" t="str">
        <f>IF(z!I6=1,"jfookj",IF(z!I6=2,"lkseokj",IF(z!I6=3,"eaxyokj",IF(z!I6=4,"cq/kokj",IF(z!I6=5,"xq#okj",IF(z!I6=6,"'kqØokj",IF(z!I6=7,"'kfuokj"," ")))))))</f>
        <v>cq/kokj</v>
      </c>
      <c r="F13" s="104"/>
      <c r="G13" s="98">
        <f t="shared" si="4"/>
        <v>-40.6</v>
      </c>
      <c r="H13" s="98">
        <f t="shared" si="5"/>
        <v>-235.65</v>
      </c>
      <c r="I13" s="103"/>
      <c r="J13" s="103"/>
      <c r="K13" s="98">
        <f t="shared" si="0"/>
        <v>-40.6</v>
      </c>
      <c r="L13" s="98">
        <f t="shared" si="1"/>
        <v>-235.65</v>
      </c>
      <c r="M13" s="98">
        <f>IF(AND(IF(AND(F13=""),z!J6,F13)="Wheat"),'DAILY ATTENDENCE'!F13*0.1,"-")</f>
        <v>6.7</v>
      </c>
      <c r="N13" s="98" t="str">
        <f>IF(AND(IF(AND(F13=""),z!J6,F13)="Rice"),'DAILY ATTENDENCE'!F13*0.1,"-")</f>
        <v>-</v>
      </c>
      <c r="O13" s="98">
        <f t="shared" si="2"/>
        <v>-47.300000000000004</v>
      </c>
      <c r="P13" s="98">
        <f t="shared" si="3"/>
        <v>-235.65</v>
      </c>
      <c r="Q13" s="51"/>
      <c r="R13" s="51"/>
      <c r="S13" s="51"/>
      <c r="T13" s="51"/>
      <c r="U13" s="51"/>
    </row>
    <row r="14" spans="1:21" ht="20.25" x14ac:dyDescent="0.25">
      <c r="A14" s="51"/>
      <c r="B14" s="51"/>
      <c r="C14" s="85">
        <v>6</v>
      </c>
      <c r="D14" s="105">
        <f>IF(D13="","",IF(D13&lt;z!$D$13,D13+1,""))</f>
        <v>43867</v>
      </c>
      <c r="E14" s="97" t="str">
        <f>IF(z!I7=1,"jfookj",IF(z!I7=2,"lkseokj",IF(z!I7=3,"eaxyokj",IF(z!I7=4,"cq/kokj",IF(z!I7=5,"xq#okj",IF(z!I7=6,"'kqØokj",IF(z!I7=7,"'kfuokj"," ")))))))</f>
        <v>xq#okj</v>
      </c>
      <c r="F14" s="104" t="s">
        <v>108</v>
      </c>
      <c r="G14" s="98">
        <f t="shared" si="4"/>
        <v>-47.300000000000004</v>
      </c>
      <c r="H14" s="98">
        <f t="shared" si="5"/>
        <v>-235.65</v>
      </c>
      <c r="I14" s="103"/>
      <c r="J14" s="103"/>
      <c r="K14" s="98">
        <f t="shared" si="0"/>
        <v>-47.300000000000004</v>
      </c>
      <c r="L14" s="98">
        <f t="shared" si="1"/>
        <v>-235.65</v>
      </c>
      <c r="M14" s="98">
        <f>IF(AND(IF(AND(F14=""),z!J7,F14)="Wheat"),'DAILY ATTENDENCE'!F14*0.1,"-")</f>
        <v>6.5</v>
      </c>
      <c r="N14" s="98" t="str">
        <f>IF(AND(IF(AND(F14=""),z!J7,F14)="Rice"),'DAILY ATTENDENCE'!F14*0.1,"-")</f>
        <v>-</v>
      </c>
      <c r="O14" s="98">
        <f t="shared" si="2"/>
        <v>-53.800000000000004</v>
      </c>
      <c r="P14" s="98">
        <f t="shared" si="3"/>
        <v>-235.65</v>
      </c>
      <c r="Q14" s="51"/>
      <c r="R14" s="51"/>
      <c r="S14" s="51"/>
      <c r="T14" s="51"/>
      <c r="U14" s="51"/>
    </row>
    <row r="15" spans="1:21" ht="20.25" x14ac:dyDescent="0.25">
      <c r="A15" s="51"/>
      <c r="B15" s="51"/>
      <c r="C15" s="85">
        <v>7</v>
      </c>
      <c r="D15" s="105">
        <f>IF(D14="","",IF(D14&lt;z!$D$13,D14+1,""))</f>
        <v>43868</v>
      </c>
      <c r="E15" s="97" t="str">
        <f>IF(z!I8=1,"jfookj",IF(z!I8=2,"lkseokj",IF(z!I8=3,"eaxyokj",IF(z!I8=4,"cq/kokj",IF(z!I8=5,"xq#okj",IF(z!I8=6,"'kqØokj",IF(z!I8=7,"'kfuokj"," ")))))))</f>
        <v>'kqØokj</v>
      </c>
      <c r="F15" s="104"/>
      <c r="G15" s="98">
        <f t="shared" si="4"/>
        <v>-53.800000000000004</v>
      </c>
      <c r="H15" s="98">
        <f t="shared" si="5"/>
        <v>-235.65</v>
      </c>
      <c r="I15" s="103"/>
      <c r="J15" s="103"/>
      <c r="K15" s="98">
        <f t="shared" si="0"/>
        <v>-53.800000000000004</v>
      </c>
      <c r="L15" s="98">
        <f t="shared" si="1"/>
        <v>-235.65</v>
      </c>
      <c r="M15" s="98">
        <f>IF(AND(IF(AND(F15=""),z!J8,F15)="Wheat"),'DAILY ATTENDENCE'!F15*0.1,"-")</f>
        <v>6.7</v>
      </c>
      <c r="N15" s="98" t="str">
        <f>IF(AND(IF(AND(F15=""),z!J8,F15)="Rice"),'DAILY ATTENDENCE'!F15*0.1,"-")</f>
        <v>-</v>
      </c>
      <c r="O15" s="98">
        <f t="shared" si="2"/>
        <v>-60.500000000000007</v>
      </c>
      <c r="P15" s="98">
        <f t="shared" si="3"/>
        <v>-235.65</v>
      </c>
      <c r="Q15" s="51"/>
      <c r="R15" s="51"/>
      <c r="S15" s="51"/>
      <c r="T15" s="51"/>
      <c r="U15" s="51"/>
    </row>
    <row r="16" spans="1:21" ht="20.25" x14ac:dyDescent="0.25">
      <c r="A16" s="51"/>
      <c r="B16" s="51"/>
      <c r="C16" s="85">
        <v>8</v>
      </c>
      <c r="D16" s="105">
        <f>IF(D15="","",IF(D15&lt;z!$D$13,D15+1,""))</f>
        <v>43869</v>
      </c>
      <c r="E16" s="97" t="str">
        <f>IF(z!I9=1,"jfookj",IF(z!I9=2,"lkseokj",IF(z!I9=3,"eaxyokj",IF(z!I9=4,"cq/kokj",IF(z!I9=5,"xq#okj",IF(z!I9=6,"'kqØokj",IF(z!I9=7,"'kfuokj"," ")))))))</f>
        <v>'kfuokj</v>
      </c>
      <c r="F16" s="104"/>
      <c r="G16" s="98">
        <f t="shared" si="4"/>
        <v>-60.500000000000007</v>
      </c>
      <c r="H16" s="98">
        <f t="shared" si="5"/>
        <v>-235.65</v>
      </c>
      <c r="I16" s="103"/>
      <c r="J16" s="103"/>
      <c r="K16" s="98">
        <f t="shared" si="0"/>
        <v>-60.500000000000007</v>
      </c>
      <c r="L16" s="98">
        <f t="shared" si="1"/>
        <v>-235.65</v>
      </c>
      <c r="M16" s="98">
        <f>IF(AND(IF(AND(F16=""),z!J9,F16)="Wheat"),'DAILY ATTENDENCE'!F16*0.1,"-")</f>
        <v>6.3000000000000007</v>
      </c>
      <c r="N16" s="98" t="str">
        <f>IF(AND(IF(AND(F16=""),z!J9,F16)="Rice"),'DAILY ATTENDENCE'!F16*0.1,"-")</f>
        <v>-</v>
      </c>
      <c r="O16" s="98">
        <f t="shared" si="2"/>
        <v>-66.800000000000011</v>
      </c>
      <c r="P16" s="98">
        <f t="shared" si="3"/>
        <v>-235.65</v>
      </c>
      <c r="Q16" s="51"/>
      <c r="R16" s="51"/>
      <c r="S16" s="51"/>
      <c r="T16" s="51"/>
      <c r="U16" s="51"/>
    </row>
    <row r="17" spans="1:21" ht="20.25" x14ac:dyDescent="0.25">
      <c r="A17" s="51"/>
      <c r="B17" s="51"/>
      <c r="C17" s="85">
        <v>9</v>
      </c>
      <c r="D17" s="105">
        <f>IF(D16="","",IF(D16&lt;z!$D$13,D16+1,""))</f>
        <v>43870</v>
      </c>
      <c r="E17" s="97" t="str">
        <f>IF(z!I10=1,"jfookj",IF(z!I10=2,"lkseokj",IF(z!I10=3,"eaxyokj",IF(z!I10=4,"cq/kokj",IF(z!I10=5,"xq#okj",IF(z!I10=6,"'kqØokj",IF(z!I10=7,"'kfuokj"," ")))))))</f>
        <v>jfookj</v>
      </c>
      <c r="F17" s="104"/>
      <c r="G17" s="98">
        <f t="shared" si="4"/>
        <v>-66.800000000000011</v>
      </c>
      <c r="H17" s="98">
        <f t="shared" si="5"/>
        <v>-235.65</v>
      </c>
      <c r="I17" s="103"/>
      <c r="J17" s="103"/>
      <c r="K17" s="98">
        <f t="shared" si="0"/>
        <v>-66.800000000000011</v>
      </c>
      <c r="L17" s="98">
        <f t="shared" si="1"/>
        <v>-235.65</v>
      </c>
      <c r="M17" s="98" t="str">
        <f>IF(AND(IF(AND(F17=""),z!J10,F17)="Wheat"),'DAILY ATTENDENCE'!F17*0.1,"-")</f>
        <v>-</v>
      </c>
      <c r="N17" s="98" t="str">
        <f>IF(AND(IF(AND(F17=""),z!J10,F17)="Rice"),'DAILY ATTENDENCE'!F17*0.1,"-")</f>
        <v>-</v>
      </c>
      <c r="O17" s="98">
        <f t="shared" si="2"/>
        <v>-66.800000000000011</v>
      </c>
      <c r="P17" s="98">
        <f t="shared" si="3"/>
        <v>-235.65</v>
      </c>
      <c r="Q17" s="51"/>
      <c r="R17" s="51"/>
      <c r="S17" s="51"/>
      <c r="T17" s="51"/>
      <c r="U17" s="51"/>
    </row>
    <row r="18" spans="1:21" ht="20.25" x14ac:dyDescent="0.25">
      <c r="A18" s="51"/>
      <c r="B18" s="51"/>
      <c r="C18" s="85">
        <v>10</v>
      </c>
      <c r="D18" s="105">
        <f>IF(D17="","",IF(D17&lt;z!$D$13,D17+1,""))</f>
        <v>43871</v>
      </c>
      <c r="E18" s="97" t="str">
        <f>IF(z!I11=1,"jfookj",IF(z!I11=2,"lkseokj",IF(z!I11=3,"eaxyokj",IF(z!I11=4,"cq/kokj",IF(z!I11=5,"xq#okj",IF(z!I11=6,"'kqØokj",IF(z!I11=7,"'kfuokj"," ")))))))</f>
        <v>lkseokj</v>
      </c>
      <c r="F18" s="104"/>
      <c r="G18" s="98">
        <f t="shared" si="4"/>
        <v>-66.800000000000011</v>
      </c>
      <c r="H18" s="98">
        <f t="shared" si="5"/>
        <v>-235.65</v>
      </c>
      <c r="I18" s="103"/>
      <c r="J18" s="103"/>
      <c r="K18" s="98">
        <f t="shared" si="0"/>
        <v>-66.800000000000011</v>
      </c>
      <c r="L18" s="98">
        <f t="shared" si="1"/>
        <v>-235.65</v>
      </c>
      <c r="M18" s="98">
        <f>IF(AND(IF(AND(F18=""),z!J11,F18)="Wheat"),'DAILY ATTENDENCE'!F18*0.1,"-")</f>
        <v>6.8000000000000007</v>
      </c>
      <c r="N18" s="98" t="str">
        <f>IF(AND(IF(AND(F18=""),z!J11,F18)="Rice"),'DAILY ATTENDENCE'!F18*0.1,"-")</f>
        <v>-</v>
      </c>
      <c r="O18" s="98">
        <f t="shared" si="2"/>
        <v>-73.600000000000009</v>
      </c>
      <c r="P18" s="98">
        <f t="shared" si="3"/>
        <v>-235.65</v>
      </c>
      <c r="Q18" s="51"/>
      <c r="R18" s="51"/>
      <c r="S18" s="51"/>
      <c r="T18" s="51"/>
      <c r="U18" s="51"/>
    </row>
    <row r="19" spans="1:21" ht="20.25" x14ac:dyDescent="0.25">
      <c r="A19" s="51"/>
      <c r="B19" s="51"/>
      <c r="C19" s="85">
        <v>11</v>
      </c>
      <c r="D19" s="105">
        <f>IF(D18="","",IF(D18&lt;z!$D$13,D18+1,""))</f>
        <v>43872</v>
      </c>
      <c r="E19" s="97" t="str">
        <f>IF(z!I12=1,"jfookj",IF(z!I12=2,"lkseokj",IF(z!I12=3,"eaxyokj",IF(z!I12=4,"cq/kokj",IF(z!I12=5,"xq#okj",IF(z!I12=6,"'kqØokj",IF(z!I12=7,"'kfuokj"," ")))))))</f>
        <v>eaxyokj</v>
      </c>
      <c r="F19" s="104" t="s">
        <v>108</v>
      </c>
      <c r="G19" s="98">
        <f t="shared" si="4"/>
        <v>-73.600000000000009</v>
      </c>
      <c r="H19" s="98">
        <f t="shared" si="5"/>
        <v>-235.65</v>
      </c>
      <c r="I19" s="103"/>
      <c r="J19" s="103"/>
      <c r="K19" s="98">
        <f t="shared" si="0"/>
        <v>-73.600000000000009</v>
      </c>
      <c r="L19" s="98">
        <f t="shared" si="1"/>
        <v>-235.65</v>
      </c>
      <c r="M19" s="98">
        <f>IF(AND(IF(AND(F19=""),z!J12,F19)="Wheat"),'DAILY ATTENDENCE'!F19*0.1,"-")</f>
        <v>6.8000000000000007</v>
      </c>
      <c r="N19" s="98" t="str">
        <f>IF(AND(IF(AND(F19=""),z!J12,F19)="Rice"),'DAILY ATTENDENCE'!F19*0.1,"-")</f>
        <v>-</v>
      </c>
      <c r="O19" s="98">
        <f t="shared" si="2"/>
        <v>-80.400000000000006</v>
      </c>
      <c r="P19" s="98">
        <f t="shared" si="3"/>
        <v>-235.65</v>
      </c>
      <c r="Q19" s="51"/>
      <c r="R19" s="51"/>
      <c r="S19" s="51"/>
      <c r="T19" s="51"/>
      <c r="U19" s="51"/>
    </row>
    <row r="20" spans="1:21" ht="20.25" x14ac:dyDescent="0.25">
      <c r="A20" s="51"/>
      <c r="B20" s="51"/>
      <c r="C20" s="85">
        <v>12</v>
      </c>
      <c r="D20" s="105">
        <f>IF(D19="","",IF(D19&lt;z!$D$13,D19+1,""))</f>
        <v>43873</v>
      </c>
      <c r="E20" s="97" t="str">
        <f>IF(z!I13=1,"jfookj",IF(z!I13=2,"lkseokj",IF(z!I13=3,"eaxyokj",IF(z!I13=4,"cq/kokj",IF(z!I13=5,"xq#okj",IF(z!I13=6,"'kqØokj",IF(z!I13=7,"'kfuokj"," ")))))))</f>
        <v>cq/kokj</v>
      </c>
      <c r="F20" s="104"/>
      <c r="G20" s="98">
        <f t="shared" si="4"/>
        <v>-80.400000000000006</v>
      </c>
      <c r="H20" s="98">
        <f t="shared" si="5"/>
        <v>-235.65</v>
      </c>
      <c r="I20" s="103"/>
      <c r="J20" s="103"/>
      <c r="K20" s="98">
        <f t="shared" si="0"/>
        <v>-80.400000000000006</v>
      </c>
      <c r="L20" s="98">
        <f t="shared" si="1"/>
        <v>-235.65</v>
      </c>
      <c r="M20" s="98">
        <f>IF(AND(IF(AND(F20=""),z!J13,F20)="Wheat"),'DAILY ATTENDENCE'!F20*0.1,"-")</f>
        <v>7.2</v>
      </c>
      <c r="N20" s="98" t="str">
        <f>IF(AND(IF(AND(F20=""),z!J13,F20)="Rice"),'DAILY ATTENDENCE'!F20*0.1,"-")</f>
        <v>-</v>
      </c>
      <c r="O20" s="98">
        <f t="shared" si="2"/>
        <v>-87.600000000000009</v>
      </c>
      <c r="P20" s="98">
        <f t="shared" si="3"/>
        <v>-235.65</v>
      </c>
      <c r="Q20" s="51"/>
      <c r="R20" s="51"/>
      <c r="S20" s="51"/>
      <c r="T20" s="51"/>
      <c r="U20" s="51"/>
    </row>
    <row r="21" spans="1:21" ht="20.25" x14ac:dyDescent="0.25">
      <c r="A21" s="51"/>
      <c r="B21" s="51"/>
      <c r="C21" s="85">
        <v>13</v>
      </c>
      <c r="D21" s="105">
        <f>IF(D20="","",IF(D20&lt;z!$D$13,D20+1,""))</f>
        <v>43874</v>
      </c>
      <c r="E21" s="97" t="str">
        <f>IF(z!I14=1,"jfookj",IF(z!I14=2,"lkseokj",IF(z!I14=3,"eaxyokj",IF(z!I14=4,"cq/kokj",IF(z!I14=5,"xq#okj",IF(z!I14=6,"'kqØokj",IF(z!I14=7,"'kfuokj"," ")))))))</f>
        <v>xq#okj</v>
      </c>
      <c r="F21" s="104" t="s">
        <v>108</v>
      </c>
      <c r="G21" s="98">
        <f t="shared" si="4"/>
        <v>-87.600000000000009</v>
      </c>
      <c r="H21" s="98">
        <f t="shared" si="5"/>
        <v>-235.65</v>
      </c>
      <c r="I21" s="103"/>
      <c r="J21" s="103"/>
      <c r="K21" s="98">
        <f t="shared" si="0"/>
        <v>-87.600000000000009</v>
      </c>
      <c r="L21" s="98">
        <f t="shared" si="1"/>
        <v>-235.65</v>
      </c>
      <c r="M21" s="98">
        <f>IF(AND(IF(AND(F21=""),z!J14,F21)="Wheat"),'DAILY ATTENDENCE'!F21*0.1,"-")</f>
        <v>6.6000000000000005</v>
      </c>
      <c r="N21" s="98" t="str">
        <f>IF(AND(IF(AND(F21=""),z!J14,F21)="Rice"),'DAILY ATTENDENCE'!F21*0.1,"-")</f>
        <v>-</v>
      </c>
      <c r="O21" s="98">
        <f t="shared" si="2"/>
        <v>-94.2</v>
      </c>
      <c r="P21" s="98">
        <f t="shared" si="3"/>
        <v>-235.65</v>
      </c>
      <c r="Q21" s="51"/>
      <c r="R21" s="51"/>
      <c r="S21" s="51"/>
      <c r="T21" s="51"/>
      <c r="U21" s="51"/>
    </row>
    <row r="22" spans="1:21" ht="20.25" x14ac:dyDescent="0.25">
      <c r="A22" s="51"/>
      <c r="B22" s="51"/>
      <c r="C22" s="85">
        <v>14</v>
      </c>
      <c r="D22" s="105">
        <f>IF(D21="","",IF(D21&lt;z!$D$13,D21+1,""))</f>
        <v>43875</v>
      </c>
      <c r="E22" s="97" t="str">
        <f>IF(z!I15=1,"jfookj",IF(z!I15=2,"lkseokj",IF(z!I15=3,"eaxyokj",IF(z!I15=4,"cq/kokj",IF(z!I15=5,"xq#okj",IF(z!I15=6,"'kqØokj",IF(z!I15=7,"'kfuokj"," ")))))))</f>
        <v>'kqØokj</v>
      </c>
      <c r="F22" s="104"/>
      <c r="G22" s="98">
        <f t="shared" si="4"/>
        <v>-94.2</v>
      </c>
      <c r="H22" s="98">
        <f t="shared" si="5"/>
        <v>-235.65</v>
      </c>
      <c r="I22" s="103"/>
      <c r="J22" s="103"/>
      <c r="K22" s="98">
        <f t="shared" si="0"/>
        <v>-94.2</v>
      </c>
      <c r="L22" s="98">
        <f t="shared" si="1"/>
        <v>-235.65</v>
      </c>
      <c r="M22" s="98">
        <f>IF(AND(IF(AND(F22=""),z!J15,F22)="Wheat"),'DAILY ATTENDENCE'!F22*0.1,"-")</f>
        <v>6.4</v>
      </c>
      <c r="N22" s="98" t="str">
        <f>IF(AND(IF(AND(F22=""),z!J15,F22)="Rice"),'DAILY ATTENDENCE'!F22*0.1,"-")</f>
        <v>-</v>
      </c>
      <c r="O22" s="98">
        <f t="shared" si="2"/>
        <v>-100.60000000000001</v>
      </c>
      <c r="P22" s="98">
        <f t="shared" si="3"/>
        <v>-235.65</v>
      </c>
      <c r="Q22" s="51"/>
      <c r="R22" s="51"/>
      <c r="S22" s="51"/>
      <c r="T22" s="51"/>
      <c r="U22" s="51"/>
    </row>
    <row r="23" spans="1:21" ht="20.25" x14ac:dyDescent="0.25">
      <c r="A23" s="51"/>
      <c r="B23" s="51"/>
      <c r="C23" s="85">
        <v>15</v>
      </c>
      <c r="D23" s="105">
        <f>IF(D22="","",IF(D22&lt;z!$D$13,D22+1,""))</f>
        <v>43876</v>
      </c>
      <c r="E23" s="97" t="str">
        <f>IF(z!I16=1,"jfookj",IF(z!I16=2,"lkseokj",IF(z!I16=3,"eaxyokj",IF(z!I16=4,"cq/kokj",IF(z!I16=5,"xq#okj",IF(z!I16=6,"'kqØokj",IF(z!I16=7,"'kfuokj"," ")))))))</f>
        <v>'kfuokj</v>
      </c>
      <c r="F23" s="104"/>
      <c r="G23" s="98">
        <f t="shared" si="4"/>
        <v>-100.60000000000001</v>
      </c>
      <c r="H23" s="98">
        <f t="shared" si="5"/>
        <v>-235.65</v>
      </c>
      <c r="I23" s="103"/>
      <c r="J23" s="103"/>
      <c r="K23" s="98">
        <f t="shared" si="0"/>
        <v>-100.60000000000001</v>
      </c>
      <c r="L23" s="98">
        <f t="shared" si="1"/>
        <v>-235.65</v>
      </c>
      <c r="M23" s="98">
        <f>IF(AND(IF(AND(F23=""),z!J16,F23)="Wheat"),'DAILY ATTENDENCE'!F23*0.1,"-")</f>
        <v>6.4</v>
      </c>
      <c r="N23" s="98" t="str">
        <f>IF(AND(IF(AND(F23=""),z!J16,F23)="Rice"),'DAILY ATTENDENCE'!F23*0.1,"-")</f>
        <v>-</v>
      </c>
      <c r="O23" s="98">
        <f t="shared" si="2"/>
        <v>-107.00000000000001</v>
      </c>
      <c r="P23" s="98">
        <f t="shared" si="3"/>
        <v>-235.65</v>
      </c>
      <c r="Q23" s="51"/>
      <c r="R23" s="51"/>
      <c r="S23" s="51"/>
      <c r="T23" s="51"/>
      <c r="U23" s="51"/>
    </row>
    <row r="24" spans="1:21" ht="20.25" x14ac:dyDescent="0.25">
      <c r="A24" s="51"/>
      <c r="B24" s="51"/>
      <c r="C24" s="85">
        <v>16</v>
      </c>
      <c r="D24" s="105">
        <f>IF(D23="","",IF(D23&lt;z!$D$13,D23+1,""))</f>
        <v>43877</v>
      </c>
      <c r="E24" s="97" t="str">
        <f>IF(z!I17=1,"jfookj",IF(z!I17=2,"lkseokj",IF(z!I17=3,"eaxyokj",IF(z!I17=4,"cq/kokj",IF(z!I17=5,"xq#okj",IF(z!I17=6,"'kqØokj",IF(z!I17=7,"'kfuokj"," ")))))))</f>
        <v>jfookj</v>
      </c>
      <c r="F24" s="104"/>
      <c r="G24" s="98">
        <f t="shared" si="4"/>
        <v>-107.00000000000001</v>
      </c>
      <c r="H24" s="98">
        <f t="shared" si="5"/>
        <v>-235.65</v>
      </c>
      <c r="I24" s="103"/>
      <c r="J24" s="103"/>
      <c r="K24" s="98">
        <f t="shared" si="0"/>
        <v>-107.00000000000001</v>
      </c>
      <c r="L24" s="98">
        <f t="shared" si="1"/>
        <v>-235.65</v>
      </c>
      <c r="M24" s="98" t="str">
        <f>IF(AND(IF(AND(F24=""),z!J17,F24)="Wheat"),'DAILY ATTENDENCE'!F24*0.1,"-")</f>
        <v>-</v>
      </c>
      <c r="N24" s="98" t="str">
        <f>IF(AND(IF(AND(F24=""),z!J17,F24)="Rice"),'DAILY ATTENDENCE'!F24*0.1,"-")</f>
        <v>-</v>
      </c>
      <c r="O24" s="98">
        <f t="shared" si="2"/>
        <v>-107.00000000000001</v>
      </c>
      <c r="P24" s="98">
        <f t="shared" si="3"/>
        <v>-235.65</v>
      </c>
      <c r="Q24" s="51"/>
      <c r="R24" s="51"/>
      <c r="S24" s="51"/>
      <c r="T24" s="51"/>
      <c r="U24" s="51"/>
    </row>
    <row r="25" spans="1:21" ht="20.25" x14ac:dyDescent="0.25">
      <c r="A25" s="51"/>
      <c r="B25" s="51"/>
      <c r="C25" s="85">
        <v>17</v>
      </c>
      <c r="D25" s="105">
        <f>IF(D24="","",IF(D24&lt;z!$D$13,D24+1,""))</f>
        <v>43878</v>
      </c>
      <c r="E25" s="97" t="str">
        <f>IF(z!I18=1,"jfookj",IF(z!I18=2,"lkseokj",IF(z!I18=3,"eaxyokj",IF(z!I18=4,"cq/kokj",IF(z!I18=5,"xq#okj",IF(z!I18=6,"'kqØokj",IF(z!I18=7,"'kfuokj"," ")))))))</f>
        <v>lkseokj</v>
      </c>
      <c r="F25" s="104"/>
      <c r="G25" s="98">
        <f t="shared" si="4"/>
        <v>-107.00000000000001</v>
      </c>
      <c r="H25" s="98">
        <f t="shared" si="5"/>
        <v>-235.65</v>
      </c>
      <c r="I25" s="103"/>
      <c r="J25" s="103"/>
      <c r="K25" s="98">
        <f t="shared" si="0"/>
        <v>-107.00000000000001</v>
      </c>
      <c r="L25" s="98">
        <f t="shared" si="1"/>
        <v>-235.65</v>
      </c>
      <c r="M25" s="98">
        <f>IF(AND(IF(AND(F25=""),z!J18,F25)="Wheat"),'DAILY ATTENDENCE'!F25*0.1,"-")</f>
        <v>6.2</v>
      </c>
      <c r="N25" s="98" t="str">
        <f>IF(AND(IF(AND(F25=""),z!J18,F25)="Rice"),'DAILY ATTENDENCE'!F25*0.1,"-")</f>
        <v>-</v>
      </c>
      <c r="O25" s="98">
        <f t="shared" si="2"/>
        <v>-113.20000000000002</v>
      </c>
      <c r="P25" s="98">
        <f t="shared" si="3"/>
        <v>-235.65</v>
      </c>
      <c r="Q25" s="51"/>
      <c r="R25" s="51"/>
      <c r="S25" s="51"/>
      <c r="T25" s="51"/>
      <c r="U25" s="51"/>
    </row>
    <row r="26" spans="1:21" ht="20.25" x14ac:dyDescent="0.25">
      <c r="A26" s="51"/>
      <c r="B26" s="51"/>
      <c r="C26" s="85">
        <v>18</v>
      </c>
      <c r="D26" s="105">
        <f>IF(D25="","",IF(D25&lt;z!$D$13,D25+1,""))</f>
        <v>43879</v>
      </c>
      <c r="E26" s="97" t="str">
        <f>IF(z!I19=1,"jfookj",IF(z!I19=2,"lkseokj",IF(z!I19=3,"eaxyokj",IF(z!I19=4,"cq/kokj",IF(z!I19=5,"xq#okj",IF(z!I19=6,"'kqØokj",IF(z!I19=7,"'kfuokj"," ")))))))</f>
        <v>eaxyokj</v>
      </c>
      <c r="F26" s="104" t="s">
        <v>108</v>
      </c>
      <c r="G26" s="98">
        <f t="shared" si="4"/>
        <v>-113.20000000000002</v>
      </c>
      <c r="H26" s="98">
        <f t="shared" si="5"/>
        <v>-235.65</v>
      </c>
      <c r="I26" s="103"/>
      <c r="J26" s="103"/>
      <c r="K26" s="98">
        <f t="shared" si="0"/>
        <v>-113.20000000000002</v>
      </c>
      <c r="L26" s="98">
        <f t="shared" si="1"/>
        <v>-235.65</v>
      </c>
      <c r="M26" s="98">
        <f>IF(AND(IF(AND(F26=""),z!J19,F26)="Wheat"),'DAILY ATTENDENCE'!F26*0.1,"-")</f>
        <v>6.7</v>
      </c>
      <c r="N26" s="98" t="str">
        <f>IF(AND(IF(AND(F26=""),z!J19,F26)="Rice"),'DAILY ATTENDENCE'!F26*0.1,"-")</f>
        <v>-</v>
      </c>
      <c r="O26" s="98">
        <f t="shared" si="2"/>
        <v>-119.90000000000002</v>
      </c>
      <c r="P26" s="98">
        <f t="shared" si="3"/>
        <v>-235.65</v>
      </c>
      <c r="Q26" s="51"/>
      <c r="R26" s="51"/>
      <c r="S26" s="51"/>
      <c r="T26" s="51"/>
      <c r="U26" s="51"/>
    </row>
    <row r="27" spans="1:21" ht="20.25" x14ac:dyDescent="0.25">
      <c r="A27" s="51"/>
      <c r="B27" s="51"/>
      <c r="C27" s="85">
        <v>19</v>
      </c>
      <c r="D27" s="105">
        <f>IF(D26="","",IF(D26&lt;z!$D$13,D26+1,""))</f>
        <v>43880</v>
      </c>
      <c r="E27" s="97" t="str">
        <f>IF(z!I20=1,"jfookj",IF(z!I20=2,"lkseokj",IF(z!I20=3,"eaxyokj",IF(z!I20=4,"cq/kokj",IF(z!I20=5,"xq#okj",IF(z!I20=6,"'kqØokj",IF(z!I20=7,"'kfuokj"," ")))))))</f>
        <v>cq/kokj</v>
      </c>
      <c r="F27" s="104"/>
      <c r="G27" s="98">
        <f t="shared" si="4"/>
        <v>-119.90000000000002</v>
      </c>
      <c r="H27" s="98">
        <f t="shared" si="5"/>
        <v>-235.65</v>
      </c>
      <c r="I27" s="103"/>
      <c r="J27" s="103"/>
      <c r="K27" s="98">
        <f t="shared" si="0"/>
        <v>-119.90000000000002</v>
      </c>
      <c r="L27" s="98">
        <f t="shared" si="1"/>
        <v>-235.65</v>
      </c>
      <c r="M27" s="98">
        <f>IF(AND(IF(AND(F27=""),z!J20,F27)="Wheat"),'DAILY ATTENDENCE'!F27*0.1,"-")</f>
        <v>6.2</v>
      </c>
      <c r="N27" s="98" t="str">
        <f>IF(AND(IF(AND(F27=""),z!J20,F27)="Rice"),'DAILY ATTENDENCE'!F27*0.1,"-")</f>
        <v>-</v>
      </c>
      <c r="O27" s="98">
        <f t="shared" si="2"/>
        <v>-126.10000000000002</v>
      </c>
      <c r="P27" s="98">
        <f t="shared" si="3"/>
        <v>-235.65</v>
      </c>
      <c r="Q27" s="51"/>
      <c r="R27" s="51"/>
      <c r="S27" s="51"/>
      <c r="T27" s="51"/>
      <c r="U27" s="51"/>
    </row>
    <row r="28" spans="1:21" ht="20.25" x14ac:dyDescent="0.25">
      <c r="A28" s="51"/>
      <c r="B28" s="51"/>
      <c r="C28" s="85">
        <v>20</v>
      </c>
      <c r="D28" s="105">
        <f>IF(D27="","",IF(D27&lt;z!$D$13,D27+1,""))</f>
        <v>43881</v>
      </c>
      <c r="E28" s="97" t="str">
        <f>IF(z!I21=1,"jfookj",IF(z!I21=2,"lkseokj",IF(z!I21=3,"eaxyokj",IF(z!I21=4,"cq/kokj",IF(z!I21=5,"xq#okj",IF(z!I21=6,"'kqØokj",IF(z!I21=7,"'kfuokj"," ")))))))</f>
        <v>xq#okj</v>
      </c>
      <c r="F28" s="104" t="s">
        <v>108</v>
      </c>
      <c r="G28" s="98">
        <f t="shared" si="4"/>
        <v>-126.10000000000002</v>
      </c>
      <c r="H28" s="98">
        <f t="shared" si="5"/>
        <v>-235.65</v>
      </c>
      <c r="I28" s="103"/>
      <c r="J28" s="103"/>
      <c r="K28" s="98">
        <f t="shared" si="0"/>
        <v>-126.10000000000002</v>
      </c>
      <c r="L28" s="98">
        <f t="shared" si="1"/>
        <v>-235.65</v>
      </c>
      <c r="M28" s="98">
        <f>IF(AND(IF(AND(F28=""),z!J21,F28)="Wheat"),'DAILY ATTENDENCE'!F28*0.1,"-")</f>
        <v>7.3000000000000007</v>
      </c>
      <c r="N28" s="98" t="str">
        <f>IF(AND(IF(AND(F28=""),z!J21,F28)="Rice"),'DAILY ATTENDENCE'!F28*0.1,"-")</f>
        <v>-</v>
      </c>
      <c r="O28" s="98">
        <f t="shared" si="2"/>
        <v>-133.40000000000003</v>
      </c>
      <c r="P28" s="98">
        <f t="shared" si="3"/>
        <v>-235.65</v>
      </c>
      <c r="Q28" s="51"/>
      <c r="R28" s="51"/>
      <c r="S28" s="51"/>
      <c r="T28" s="51"/>
      <c r="U28" s="51"/>
    </row>
    <row r="29" spans="1:21" ht="20.25" x14ac:dyDescent="0.25">
      <c r="A29" s="51"/>
      <c r="B29" s="51"/>
      <c r="C29" s="85">
        <v>21</v>
      </c>
      <c r="D29" s="105">
        <f>IF(D28="","",IF(D28&lt;z!$D$13,D28+1,""))</f>
        <v>43882</v>
      </c>
      <c r="E29" s="97" t="str">
        <f>IF(z!I22=1,"jfookj",IF(z!I22=2,"lkseokj",IF(z!I22=3,"eaxyokj",IF(z!I22=4,"cq/kokj",IF(z!I22=5,"xq#okj",IF(z!I22=6,"'kqØokj",IF(z!I22=7,"'kfuokj"," ")))))))</f>
        <v>'kqØokj</v>
      </c>
      <c r="F29" s="104"/>
      <c r="G29" s="98">
        <f t="shared" si="4"/>
        <v>-133.40000000000003</v>
      </c>
      <c r="H29" s="98">
        <f t="shared" si="5"/>
        <v>-235.65</v>
      </c>
      <c r="I29" s="103"/>
      <c r="J29" s="103"/>
      <c r="K29" s="98">
        <f t="shared" si="0"/>
        <v>-133.40000000000003</v>
      </c>
      <c r="L29" s="98">
        <f t="shared" si="1"/>
        <v>-235.65</v>
      </c>
      <c r="M29" s="98">
        <f>IF(AND(IF(AND(F29=""),z!J22,F29)="Wheat"),'DAILY ATTENDENCE'!F29*0.1,"-")</f>
        <v>0</v>
      </c>
      <c r="N29" s="98" t="str">
        <f>IF(AND(IF(AND(F29=""),z!J22,F29)="Rice"),'DAILY ATTENDENCE'!F29*0.1,"-")</f>
        <v>-</v>
      </c>
      <c r="O29" s="98">
        <f t="shared" si="2"/>
        <v>-133.40000000000003</v>
      </c>
      <c r="P29" s="98">
        <f t="shared" si="3"/>
        <v>-235.65</v>
      </c>
      <c r="Q29" s="51"/>
      <c r="R29" s="51"/>
      <c r="S29" s="51"/>
      <c r="T29" s="51"/>
      <c r="U29" s="51"/>
    </row>
    <row r="30" spans="1:21" ht="20.25" x14ac:dyDescent="0.25">
      <c r="A30" s="51"/>
      <c r="B30" s="51"/>
      <c r="C30" s="85">
        <v>22</v>
      </c>
      <c r="D30" s="105">
        <f>IF(D29="","",IF(D29&lt;z!$D$13,D29+1,""))</f>
        <v>43883</v>
      </c>
      <c r="E30" s="97" t="str">
        <f>IF(z!I23=1,"jfookj",IF(z!I23=2,"lkseokj",IF(z!I23=3,"eaxyokj",IF(z!I23=4,"cq/kokj",IF(z!I23=5,"xq#okj",IF(z!I23=6,"'kqØokj",IF(z!I23=7,"'kfuokj"," ")))))))</f>
        <v>'kfuokj</v>
      </c>
      <c r="F30" s="104"/>
      <c r="G30" s="98">
        <f t="shared" si="4"/>
        <v>-133.40000000000003</v>
      </c>
      <c r="H30" s="98">
        <f t="shared" si="5"/>
        <v>-235.65</v>
      </c>
      <c r="I30" s="103"/>
      <c r="J30" s="103"/>
      <c r="K30" s="98">
        <f t="shared" si="0"/>
        <v>-133.40000000000003</v>
      </c>
      <c r="L30" s="98">
        <f t="shared" si="1"/>
        <v>-235.65</v>
      </c>
      <c r="M30" s="98">
        <f>IF(AND(IF(AND(F30=""),z!J23,F30)="Wheat"),'DAILY ATTENDENCE'!F30*0.1,"-")</f>
        <v>7.1000000000000005</v>
      </c>
      <c r="N30" s="98" t="str">
        <f>IF(AND(IF(AND(F30=""),z!J23,F30)="Rice"),'DAILY ATTENDENCE'!F30*0.1,"-")</f>
        <v>-</v>
      </c>
      <c r="O30" s="98">
        <f t="shared" si="2"/>
        <v>-140.50000000000003</v>
      </c>
      <c r="P30" s="98">
        <f t="shared" si="3"/>
        <v>-235.65</v>
      </c>
      <c r="Q30" s="51"/>
      <c r="R30" s="51"/>
      <c r="S30" s="51"/>
      <c r="T30" s="51"/>
      <c r="U30" s="51"/>
    </row>
    <row r="31" spans="1:21" ht="20.25" x14ac:dyDescent="0.25">
      <c r="A31" s="51"/>
      <c r="B31" s="51"/>
      <c r="C31" s="85">
        <v>23</v>
      </c>
      <c r="D31" s="105">
        <f>IF(D30="","",IF(D30&lt;z!$D$13,D30+1,""))</f>
        <v>43884</v>
      </c>
      <c r="E31" s="97" t="str">
        <f>IF(z!I24=1,"jfookj",IF(z!I24=2,"lkseokj",IF(z!I24=3,"eaxyokj",IF(z!I24=4,"cq/kokj",IF(z!I24=5,"xq#okj",IF(z!I24=6,"'kqØokj",IF(z!I24=7,"'kfuokj"," ")))))))</f>
        <v>jfookj</v>
      </c>
      <c r="F31" s="104"/>
      <c r="G31" s="98">
        <f t="shared" si="4"/>
        <v>-140.50000000000003</v>
      </c>
      <c r="H31" s="98">
        <f t="shared" si="5"/>
        <v>-235.65</v>
      </c>
      <c r="I31" s="103"/>
      <c r="J31" s="103"/>
      <c r="K31" s="98">
        <f t="shared" si="0"/>
        <v>-140.50000000000003</v>
      </c>
      <c r="L31" s="98">
        <f t="shared" si="1"/>
        <v>-235.65</v>
      </c>
      <c r="M31" s="98" t="str">
        <f>IF(AND(IF(AND(F31=""),z!J24,F31)="Wheat"),'DAILY ATTENDENCE'!F31*0.1,"-")</f>
        <v>-</v>
      </c>
      <c r="N31" s="98" t="str">
        <f>IF(AND(IF(AND(F31=""),z!J24,F31)="Rice"),'DAILY ATTENDENCE'!F31*0.1,"-")</f>
        <v>-</v>
      </c>
      <c r="O31" s="98">
        <f t="shared" si="2"/>
        <v>-140.50000000000003</v>
      </c>
      <c r="P31" s="98">
        <f t="shared" si="3"/>
        <v>-235.65</v>
      </c>
      <c r="Q31" s="51"/>
      <c r="R31" s="51"/>
      <c r="S31" s="51"/>
      <c r="T31" s="51"/>
      <c r="U31" s="51"/>
    </row>
    <row r="32" spans="1:21" ht="20.25" x14ac:dyDescent="0.25">
      <c r="A32" s="51"/>
      <c r="B32" s="51"/>
      <c r="C32" s="85">
        <v>24</v>
      </c>
      <c r="D32" s="105">
        <f>IF(D31="","",IF(D31&lt;z!$D$13,D31+1,""))</f>
        <v>43885</v>
      </c>
      <c r="E32" s="97" t="str">
        <f>IF(z!I25=1,"jfookj",IF(z!I25=2,"lkseokj",IF(z!I25=3,"eaxyokj",IF(z!I25=4,"cq/kokj",IF(z!I25=5,"xq#okj",IF(z!I25=6,"'kqØokj",IF(z!I25=7,"'kfuokj"," ")))))))</f>
        <v>lkseokj</v>
      </c>
      <c r="F32" s="104"/>
      <c r="G32" s="98">
        <f t="shared" si="4"/>
        <v>-140.50000000000003</v>
      </c>
      <c r="H32" s="98">
        <f t="shared" si="5"/>
        <v>-235.65</v>
      </c>
      <c r="I32" s="103"/>
      <c r="J32" s="103"/>
      <c r="K32" s="98">
        <f t="shared" si="0"/>
        <v>-140.50000000000003</v>
      </c>
      <c r="L32" s="98">
        <f t="shared" si="1"/>
        <v>-235.65</v>
      </c>
      <c r="M32" s="98">
        <f>IF(AND(IF(AND(F32=""),z!J25,F32)="Wheat"),'DAILY ATTENDENCE'!F32*0.1,"-")</f>
        <v>7.2</v>
      </c>
      <c r="N32" s="98" t="str">
        <f>IF(AND(IF(AND(F32=""),z!J25,F32)="Rice"),'DAILY ATTENDENCE'!F32*0.1,"-")</f>
        <v>-</v>
      </c>
      <c r="O32" s="98">
        <f t="shared" si="2"/>
        <v>-147.70000000000002</v>
      </c>
      <c r="P32" s="98">
        <f t="shared" si="3"/>
        <v>-235.65</v>
      </c>
      <c r="Q32" s="51"/>
      <c r="R32" s="51"/>
      <c r="S32" s="51"/>
      <c r="T32" s="51"/>
      <c r="U32" s="51"/>
    </row>
    <row r="33" spans="1:21" ht="20.25" x14ac:dyDescent="0.25">
      <c r="A33" s="51"/>
      <c r="B33" s="51"/>
      <c r="C33" s="85">
        <v>25</v>
      </c>
      <c r="D33" s="105">
        <f>IF(D32="","",IF(D32&lt;z!$D$13,D32+1,""))</f>
        <v>43886</v>
      </c>
      <c r="E33" s="97" t="str">
        <f>IF(z!I26=1,"jfookj",IF(z!I26=2,"lkseokj",IF(z!I26=3,"eaxyokj",IF(z!I26=4,"cq/kokj",IF(z!I26=5,"xq#okj",IF(z!I26=6,"'kqØokj",IF(z!I26=7,"'kfuokj"," ")))))))</f>
        <v>eaxyokj</v>
      </c>
      <c r="F33" s="104" t="s">
        <v>108</v>
      </c>
      <c r="G33" s="98">
        <f t="shared" si="4"/>
        <v>-147.70000000000002</v>
      </c>
      <c r="H33" s="98">
        <f t="shared" si="5"/>
        <v>-235.65</v>
      </c>
      <c r="I33" s="103"/>
      <c r="J33" s="103"/>
      <c r="K33" s="98">
        <f t="shared" si="0"/>
        <v>-147.70000000000002</v>
      </c>
      <c r="L33" s="98">
        <f t="shared" si="1"/>
        <v>-235.65</v>
      </c>
      <c r="M33" s="98">
        <f>IF(AND(IF(AND(F33=""),z!J26,F33)="Wheat"),'DAILY ATTENDENCE'!F33*0.1,"-")</f>
        <v>7.4</v>
      </c>
      <c r="N33" s="98" t="str">
        <f>IF(AND(IF(AND(F33=""),z!J26,F33)="Rice"),'DAILY ATTENDENCE'!F33*0.1,"-")</f>
        <v>-</v>
      </c>
      <c r="O33" s="98">
        <f t="shared" si="2"/>
        <v>-155.10000000000002</v>
      </c>
      <c r="P33" s="98">
        <f t="shared" si="3"/>
        <v>-235.65</v>
      </c>
      <c r="Q33" s="51"/>
      <c r="R33" s="51"/>
      <c r="S33" s="51"/>
      <c r="T33" s="51"/>
      <c r="U33" s="51"/>
    </row>
    <row r="34" spans="1:21" ht="20.25" x14ac:dyDescent="0.25">
      <c r="A34" s="51"/>
      <c r="B34" s="51"/>
      <c r="C34" s="85">
        <v>26</v>
      </c>
      <c r="D34" s="105">
        <f>IF(D33="","",IF(D33&lt;z!$D$13,D33+1,""))</f>
        <v>43887</v>
      </c>
      <c r="E34" s="97" t="str">
        <f>IF(z!I27=1,"jfookj",IF(z!I27=2,"lkseokj",IF(z!I27=3,"eaxyokj",IF(z!I27=4,"cq/kokj",IF(z!I27=5,"xq#okj",IF(z!I27=6,"'kqØokj",IF(z!I27=7,"'kfuokj"," ")))))))</f>
        <v>cq/kokj</v>
      </c>
      <c r="F34" s="104"/>
      <c r="G34" s="98">
        <f t="shared" si="4"/>
        <v>-155.10000000000002</v>
      </c>
      <c r="H34" s="98">
        <f t="shared" si="5"/>
        <v>-235.65</v>
      </c>
      <c r="I34" s="103"/>
      <c r="J34" s="103"/>
      <c r="K34" s="98">
        <f t="shared" si="0"/>
        <v>-155.10000000000002</v>
      </c>
      <c r="L34" s="98">
        <f t="shared" si="1"/>
        <v>-235.65</v>
      </c>
      <c r="M34" s="98">
        <f>IF(AND(IF(AND(F34=""),z!J27,F34)="Wheat"),'DAILY ATTENDENCE'!F34*0.1,"-")</f>
        <v>7</v>
      </c>
      <c r="N34" s="98" t="str">
        <f>IF(AND(IF(AND(F34=""),z!J27,F34)="Rice"),'DAILY ATTENDENCE'!F34*0.1,"-")</f>
        <v>-</v>
      </c>
      <c r="O34" s="98">
        <f t="shared" si="2"/>
        <v>-162.10000000000002</v>
      </c>
      <c r="P34" s="98">
        <f t="shared" si="3"/>
        <v>-235.65</v>
      </c>
      <c r="Q34" s="51"/>
      <c r="R34" s="51"/>
      <c r="S34" s="51"/>
      <c r="T34" s="51"/>
      <c r="U34" s="51"/>
    </row>
    <row r="35" spans="1:21" ht="20.25" x14ac:dyDescent="0.25">
      <c r="A35" s="51"/>
      <c r="B35" s="51"/>
      <c r="C35" s="85">
        <v>27</v>
      </c>
      <c r="D35" s="105">
        <f>IF(D34="","",IF(D34&lt;z!$D$13,D34+1,""))</f>
        <v>43888</v>
      </c>
      <c r="E35" s="97" t="str">
        <f>IF(z!I28=1,"jfookj",IF(z!I28=2,"lkseokj",IF(z!I28=3,"eaxyokj",IF(z!I28=4,"cq/kokj",IF(z!I28=5,"xq#okj",IF(z!I28=6,"'kqØokj",IF(z!I28=7,"'kfuokj"," ")))))))</f>
        <v>xq#okj</v>
      </c>
      <c r="F35" s="104"/>
      <c r="G35" s="98">
        <f t="shared" si="4"/>
        <v>-162.10000000000002</v>
      </c>
      <c r="H35" s="98">
        <f t="shared" si="5"/>
        <v>-235.65</v>
      </c>
      <c r="I35" s="103"/>
      <c r="J35" s="103"/>
      <c r="K35" s="98">
        <f t="shared" si="0"/>
        <v>-162.10000000000002</v>
      </c>
      <c r="L35" s="98">
        <f t="shared" si="1"/>
        <v>-235.65</v>
      </c>
      <c r="M35" s="98" t="str">
        <f>IF(AND(IF(AND(F35=""),z!J28,F35)="Wheat"),'DAILY ATTENDENCE'!F35*0.1,"-")</f>
        <v>-</v>
      </c>
      <c r="N35" s="98">
        <f>IF(AND(IF(AND(F35=""),z!J28,F35)="Rice"),'DAILY ATTENDENCE'!F35*0.1,"-")</f>
        <v>0</v>
      </c>
      <c r="O35" s="98">
        <f t="shared" si="2"/>
        <v>-162.10000000000002</v>
      </c>
      <c r="P35" s="98">
        <f t="shared" si="3"/>
        <v>-235.65</v>
      </c>
      <c r="Q35" s="51"/>
      <c r="R35" s="51"/>
      <c r="S35" s="51"/>
      <c r="T35" s="51"/>
      <c r="U35" s="51"/>
    </row>
    <row r="36" spans="1:21" ht="20.25" x14ac:dyDescent="0.25">
      <c r="A36" s="51"/>
      <c r="B36" s="51"/>
      <c r="C36" s="85">
        <v>28</v>
      </c>
      <c r="D36" s="105">
        <f>IF(D35="","",IF(D35&lt;z!$D$13,D35+1,""))</f>
        <v>43889</v>
      </c>
      <c r="E36" s="97" t="str">
        <f>IF(z!I29=1,"jfookj",IF(z!I29=2,"lkseokj",IF(z!I29=3,"eaxyokj",IF(z!I29=4,"cq/kokj",IF(z!I29=5,"xq#okj",IF(z!I29=6,"'kqØokj",IF(z!I29=7,"'kfuokj"," ")))))))</f>
        <v>'kqØokj</v>
      </c>
      <c r="F36" s="104"/>
      <c r="G36" s="98">
        <f t="shared" si="4"/>
        <v>-162.10000000000002</v>
      </c>
      <c r="H36" s="98">
        <f t="shared" si="5"/>
        <v>-235.65</v>
      </c>
      <c r="I36" s="103"/>
      <c r="J36" s="103"/>
      <c r="K36" s="98">
        <f t="shared" si="0"/>
        <v>-162.10000000000002</v>
      </c>
      <c r="L36" s="98">
        <f t="shared" si="1"/>
        <v>-235.65</v>
      </c>
      <c r="M36" s="98">
        <f>IF(AND(IF(AND(F36=""),z!J29,F36)="Wheat"),'DAILY ATTENDENCE'!F36*0.1,"-")</f>
        <v>0</v>
      </c>
      <c r="N36" s="98" t="str">
        <f>IF(AND(IF(AND(F36=""),z!J29,F36)="Rice"),'DAILY ATTENDENCE'!F36*0.1,"-")</f>
        <v>-</v>
      </c>
      <c r="O36" s="98">
        <f t="shared" si="2"/>
        <v>-162.10000000000002</v>
      </c>
      <c r="P36" s="98">
        <f t="shared" si="3"/>
        <v>-235.65</v>
      </c>
      <c r="Q36" s="51"/>
      <c r="R36" s="51"/>
      <c r="S36" s="51"/>
      <c r="T36" s="51"/>
      <c r="U36" s="51"/>
    </row>
    <row r="37" spans="1:21" ht="20.25" x14ac:dyDescent="0.25">
      <c r="A37" s="51"/>
      <c r="B37" s="51"/>
      <c r="C37" s="85">
        <v>29</v>
      </c>
      <c r="D37" s="105">
        <f>IF(D36="","",IF(D36&lt;z!$D$13,D36+1,""))</f>
        <v>43890</v>
      </c>
      <c r="E37" s="97" t="str">
        <f>IF(z!I30=1,"jfookj",IF(z!I30=2,"lkseokj",IF(z!I30=3,"eaxyokj",IF(z!I30=4,"cq/kokj",IF(z!I30=5,"xq#okj",IF(z!I30=6,"'kqØokj",IF(z!I30=7,"'kfuokj"," ")))))))</f>
        <v>'kfuokj</v>
      </c>
      <c r="F37" s="104"/>
      <c r="G37" s="98">
        <f t="shared" si="4"/>
        <v>-162.10000000000002</v>
      </c>
      <c r="H37" s="98">
        <f t="shared" si="5"/>
        <v>-235.65</v>
      </c>
      <c r="I37" s="103"/>
      <c r="J37" s="103"/>
      <c r="K37" s="98">
        <f t="shared" si="0"/>
        <v>-162.10000000000002</v>
      </c>
      <c r="L37" s="98">
        <f t="shared" si="1"/>
        <v>-235.65</v>
      </c>
      <c r="M37" s="98">
        <f>IF(AND(IF(AND(F37=""),z!J30,F37)="Wheat"),'DAILY ATTENDENCE'!F37*0.1,"-")</f>
        <v>0</v>
      </c>
      <c r="N37" s="98" t="str">
        <f>IF(AND(IF(AND(F37=""),z!J30,F37)="Rice"),'DAILY ATTENDENCE'!F37*0.1,"-")</f>
        <v>-</v>
      </c>
      <c r="O37" s="98">
        <f t="shared" si="2"/>
        <v>-162.10000000000002</v>
      </c>
      <c r="P37" s="98">
        <f t="shared" si="3"/>
        <v>-235.65</v>
      </c>
      <c r="Q37" s="51"/>
      <c r="R37" s="51"/>
      <c r="S37" s="51"/>
      <c r="T37" s="51"/>
      <c r="U37" s="51"/>
    </row>
    <row r="38" spans="1:21" ht="20.25" x14ac:dyDescent="0.25">
      <c r="A38" s="51"/>
      <c r="B38" s="51"/>
      <c r="C38" s="85">
        <v>30</v>
      </c>
      <c r="D38" s="105" t="str">
        <f>IF(D37="","",IF(D37&lt;z!$D$13,D37+1,""))</f>
        <v/>
      </c>
      <c r="E38" s="97" t="str">
        <f>IF(z!I31=1,"jfookj",IF(z!I31=2,"lkseokj",IF(z!I31=3,"eaxyokj",IF(z!I31=4,"cq/kokj",IF(z!I31=5,"xq#okj",IF(z!I31=6,"'kqØokj",IF(z!I31=7,"'kfuokj"," ")))))))</f>
        <v xml:space="preserve"> </v>
      </c>
      <c r="F38" s="104"/>
      <c r="G38" s="98">
        <f t="shared" si="4"/>
        <v>-162.10000000000002</v>
      </c>
      <c r="H38" s="98">
        <f t="shared" si="5"/>
        <v>-235.65</v>
      </c>
      <c r="I38" s="103"/>
      <c r="J38" s="103"/>
      <c r="K38" s="98">
        <f t="shared" si="0"/>
        <v>-162.10000000000002</v>
      </c>
      <c r="L38" s="98">
        <f t="shared" si="1"/>
        <v>-235.65</v>
      </c>
      <c r="M38" s="98" t="str">
        <f>IF(AND(IF(AND(F38=""),z!J31,F38)="Wheat"),'DAILY ATTENDENCE'!F38*0.1,"-")</f>
        <v>-</v>
      </c>
      <c r="N38" s="98" t="str">
        <f>IF(AND(IF(AND(F38=""),z!J31,F38)="Rice"),'DAILY ATTENDENCE'!F38*0.1,"-")</f>
        <v>-</v>
      </c>
      <c r="O38" s="98">
        <f t="shared" si="2"/>
        <v>-162.10000000000002</v>
      </c>
      <c r="P38" s="98">
        <f t="shared" si="3"/>
        <v>-235.65</v>
      </c>
      <c r="Q38" s="51"/>
      <c r="R38" s="51"/>
      <c r="S38" s="51"/>
      <c r="T38" s="51"/>
      <c r="U38" s="51"/>
    </row>
    <row r="39" spans="1:21" ht="20.25" x14ac:dyDescent="0.25">
      <c r="A39" s="51"/>
      <c r="B39" s="51"/>
      <c r="C39" s="85">
        <v>31</v>
      </c>
      <c r="D39" s="105" t="str">
        <f>IF(D38="","",IF(D38&lt;z!$D$13,D38+1,""))</f>
        <v/>
      </c>
      <c r="E39" s="97" t="str">
        <f>IF(z!I32=1,"jfookj",IF(z!I32=2,"lkseokj",IF(z!I32=3,"eaxyokj",IF(z!I32=4,"cq/kokj",IF(z!I32=5,"xq#okj",IF(z!I32=6,"'kqØokj",IF(z!I32=7,"'kfuokj"," ")))))))</f>
        <v xml:space="preserve"> </v>
      </c>
      <c r="F39" s="104"/>
      <c r="G39" s="98">
        <f t="shared" si="4"/>
        <v>-162.10000000000002</v>
      </c>
      <c r="H39" s="98">
        <f t="shared" si="5"/>
        <v>-235.65</v>
      </c>
      <c r="I39" s="103"/>
      <c r="J39" s="103"/>
      <c r="K39" s="98">
        <f t="shared" si="0"/>
        <v>-162.10000000000002</v>
      </c>
      <c r="L39" s="98">
        <f t="shared" si="1"/>
        <v>-235.65</v>
      </c>
      <c r="M39" s="98" t="str">
        <f>IF(AND(IF(AND(F39=""),z!J32,F39)="Wheat"),'DAILY ATTENDENCE'!F39*0.1,"-")</f>
        <v>-</v>
      </c>
      <c r="N39" s="98" t="str">
        <f>IF(AND(IF(AND(F39=""),z!J32,F39)="Rice"),'DAILY ATTENDENCE'!F39*0.1,"-")</f>
        <v>-</v>
      </c>
      <c r="O39" s="98">
        <f t="shared" si="2"/>
        <v>-162.10000000000002</v>
      </c>
      <c r="P39" s="98">
        <f t="shared" si="3"/>
        <v>-235.65</v>
      </c>
      <c r="Q39" s="51"/>
      <c r="R39" s="51"/>
      <c r="S39" s="51"/>
      <c r="T39" s="51"/>
      <c r="U39" s="51"/>
    </row>
    <row r="40" spans="1:21" ht="27" customHeight="1" x14ac:dyDescent="0.25">
      <c r="A40" s="51"/>
      <c r="B40" s="51"/>
      <c r="C40" s="174"/>
      <c r="D40" s="174"/>
      <c r="E40" s="174"/>
      <c r="F40" s="100" t="s">
        <v>91</v>
      </c>
      <c r="G40" s="174"/>
      <c r="H40" s="174"/>
      <c r="I40" s="101">
        <f>SUM(I9:I39)</f>
        <v>0</v>
      </c>
      <c r="J40" s="101">
        <f>SUM(J9:J39)</f>
        <v>0</v>
      </c>
      <c r="K40" s="174"/>
      <c r="L40" s="174"/>
      <c r="M40" s="101">
        <f>SUM(M9:M39)</f>
        <v>140.6</v>
      </c>
      <c r="N40" s="101">
        <f>SUM(N9:N39)</f>
        <v>0</v>
      </c>
      <c r="O40" s="102" t="s">
        <v>112</v>
      </c>
      <c r="P40" s="101">
        <f>'DAILY ATTENDENCE'!F40*'BASIC DETAIL'!K26</f>
        <v>6298.880000000001</v>
      </c>
      <c r="Q40" s="51"/>
      <c r="R40" s="51"/>
      <c r="S40" s="51"/>
      <c r="T40" s="51"/>
      <c r="U40" s="51"/>
    </row>
    <row r="41" spans="1:21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21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1:2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1:2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</row>
    <row r="45" spans="1:2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</row>
    <row r="46" spans="1:21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</row>
    <row r="47" spans="1:2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</row>
  </sheetData>
  <sheetProtection password="9412" sheet="1" objects="1" scenarios="1" selectLockedCells="1"/>
  <mergeCells count="15">
    <mergeCell ref="H3:K3"/>
    <mergeCell ref="I5:J5"/>
    <mergeCell ref="F7:F8"/>
    <mergeCell ref="C40:E40"/>
    <mergeCell ref="G40:H40"/>
    <mergeCell ref="K40:L40"/>
    <mergeCell ref="I7:J7"/>
    <mergeCell ref="K7:L7"/>
    <mergeCell ref="F6:J6"/>
    <mergeCell ref="M7:N7"/>
    <mergeCell ref="O7:P7"/>
    <mergeCell ref="C7:C8"/>
    <mergeCell ref="D7:D8"/>
    <mergeCell ref="E7:E8"/>
    <mergeCell ref="G7:H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z!C7:C9</xm:f>
          </x14:formula1>
          <xm:sqref>F9:F39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V56"/>
  <sheetViews>
    <sheetView showGridLines="0" zoomScale="94" zoomScaleNormal="94" workbookViewId="0">
      <selection activeCell="I16" sqref="I16"/>
    </sheetView>
  </sheetViews>
  <sheetFormatPr defaultRowHeight="15" x14ac:dyDescent="0.25"/>
  <cols>
    <col min="1" max="1" width="9.140625" style="4"/>
    <col min="2" max="2" width="5.85546875" style="4" customWidth="1"/>
    <col min="3" max="3" width="5.5703125" style="4" customWidth="1"/>
    <col min="4" max="4" width="18.5703125" style="4" customWidth="1"/>
    <col min="5" max="5" width="9.140625" style="4"/>
    <col min="6" max="6" width="13.85546875" style="4" customWidth="1"/>
    <col min="7" max="16" width="12.7109375" style="4" customWidth="1"/>
    <col min="17" max="16384" width="9.140625" style="4"/>
  </cols>
  <sheetData>
    <row r="1" spans="1:2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6.25" x14ac:dyDescent="0.25">
      <c r="A3" s="51"/>
      <c r="B3" s="51"/>
      <c r="C3" s="51"/>
      <c r="D3" s="51"/>
      <c r="E3" s="51"/>
      <c r="F3" s="51"/>
      <c r="G3" s="51"/>
      <c r="H3" s="171" t="s">
        <v>111</v>
      </c>
      <c r="I3" s="171"/>
      <c r="J3" s="171"/>
      <c r="K3" s="17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6.25" x14ac:dyDescent="0.25">
      <c r="A5" s="51"/>
      <c r="B5" s="51"/>
      <c r="C5" s="51"/>
      <c r="D5" s="51"/>
      <c r="E5" s="51"/>
      <c r="F5" s="51"/>
      <c r="G5" s="51"/>
      <c r="H5" s="51"/>
      <c r="I5" s="164" t="str">
        <f>z!F15</f>
        <v>Qjojh&amp;2020</v>
      </c>
      <c r="J5" s="164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ht="15" customHeight="1" x14ac:dyDescent="0.25">
      <c r="A6" s="51"/>
      <c r="B6" s="51"/>
      <c r="C6" s="51"/>
      <c r="D6" s="51"/>
      <c r="E6" s="51"/>
      <c r="F6" s="175" t="s">
        <v>201</v>
      </c>
      <c r="G6" s="175"/>
      <c r="H6" s="175"/>
      <c r="I6" s="175"/>
      <c r="J6" s="175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ht="38.25" customHeight="1" x14ac:dyDescent="0.25">
      <c r="A7" s="51"/>
      <c r="B7" s="51"/>
      <c r="C7" s="168" t="s">
        <v>86</v>
      </c>
      <c r="D7" s="168" t="s">
        <v>87</v>
      </c>
      <c r="E7" s="170" t="s">
        <v>88</v>
      </c>
      <c r="F7" s="172" t="s">
        <v>110</v>
      </c>
      <c r="G7" s="167" t="s">
        <v>100</v>
      </c>
      <c r="H7" s="167"/>
      <c r="I7" s="167" t="s">
        <v>101</v>
      </c>
      <c r="J7" s="167"/>
      <c r="K7" s="167" t="s">
        <v>104</v>
      </c>
      <c r="L7" s="167"/>
      <c r="M7" s="167" t="s">
        <v>105</v>
      </c>
      <c r="N7" s="167"/>
      <c r="O7" s="167" t="s">
        <v>106</v>
      </c>
      <c r="P7" s="167"/>
      <c r="Q7" s="51"/>
      <c r="R7" s="51"/>
      <c r="S7" s="51"/>
      <c r="T7" s="51"/>
      <c r="U7" s="51"/>
      <c r="V7" s="51"/>
    </row>
    <row r="8" spans="1:22" ht="22.5" customHeight="1" x14ac:dyDescent="0.25">
      <c r="A8" s="51"/>
      <c r="B8" s="51"/>
      <c r="C8" s="169"/>
      <c r="D8" s="169"/>
      <c r="E8" s="170"/>
      <c r="F8" s="173"/>
      <c r="G8" s="95" t="s">
        <v>102</v>
      </c>
      <c r="H8" s="96" t="s">
        <v>103</v>
      </c>
      <c r="I8" s="95" t="s">
        <v>102</v>
      </c>
      <c r="J8" s="96" t="s">
        <v>103</v>
      </c>
      <c r="K8" s="95" t="s">
        <v>102</v>
      </c>
      <c r="L8" s="96" t="s">
        <v>103</v>
      </c>
      <c r="M8" s="95" t="s">
        <v>102</v>
      </c>
      <c r="N8" s="96" t="s">
        <v>103</v>
      </c>
      <c r="O8" s="95" t="s">
        <v>102</v>
      </c>
      <c r="P8" s="96" t="s">
        <v>103</v>
      </c>
      <c r="Q8" s="51"/>
      <c r="R8" s="51"/>
      <c r="S8" s="51"/>
      <c r="T8" s="51"/>
      <c r="U8" s="51"/>
      <c r="V8" s="51"/>
    </row>
    <row r="9" spans="1:22" ht="20.25" x14ac:dyDescent="0.25">
      <c r="A9" s="51"/>
      <c r="B9" s="51"/>
      <c r="C9" s="85">
        <v>1</v>
      </c>
      <c r="D9" s="106">
        <f>IFERROR(z!D11,"")</f>
        <v>43862</v>
      </c>
      <c r="E9" s="97" t="str">
        <f>IF(z!I2=1,"jfookj",IF(z!I2=2,"lkseokj",IF(z!I2=3,"eaxyokj",IF(z!I2=4,"cq/kokj",IF(z!I2=5,"xq#okj",IF(z!I2=6,"'kqØokj",IF(z!I2=7,"'kfuokj"," ")))))))</f>
        <v>'kfuokj</v>
      </c>
      <c r="F9" s="104"/>
      <c r="G9" s="103">
        <v>1427.3</v>
      </c>
      <c r="H9" s="103">
        <v>242.65</v>
      </c>
      <c r="I9" s="103">
        <v>9</v>
      </c>
      <c r="J9" s="103">
        <v>8</v>
      </c>
      <c r="K9" s="98">
        <f>IF(AND(G9=""),"",SUM(G9,I9))</f>
        <v>1436.3</v>
      </c>
      <c r="L9" s="98">
        <f>IF(AND(H9=""),"",SUM(H9,J9))</f>
        <v>250.65</v>
      </c>
      <c r="M9" s="98">
        <f>IF(AND(IF(AND(F9=""),z!J2,F9)="Wheat"),'DAILY ATTENDENCE'!G9*0.15,"-")</f>
        <v>7.1999999999999993</v>
      </c>
      <c r="N9" s="98" t="str">
        <f>IF(AND(IF(AND(F9=""),z!J2,F9)="Rice"),'DAILY ATTENDENCE'!G9*0.15,"-")</f>
        <v>-</v>
      </c>
      <c r="O9" s="98">
        <f>IF(AND(M9="-"),G9,G9-M9)</f>
        <v>1420.1</v>
      </c>
      <c r="P9" s="98">
        <f>IF(AND(N9="-"),H9,H9-N9)</f>
        <v>242.65</v>
      </c>
      <c r="Q9" s="51"/>
      <c r="R9" s="51"/>
      <c r="S9" s="51"/>
      <c r="T9" s="51"/>
      <c r="U9" s="51"/>
      <c r="V9" s="51"/>
    </row>
    <row r="10" spans="1:22" ht="20.25" x14ac:dyDescent="0.25">
      <c r="A10" s="51"/>
      <c r="B10" s="51"/>
      <c r="C10" s="85">
        <v>2</v>
      </c>
      <c r="D10" s="106">
        <f>IF(D9="","",IF(D9&lt;z!$D$13,D9+1,""))</f>
        <v>43863</v>
      </c>
      <c r="E10" s="97" t="str">
        <f>IF(z!I3=1,"jfookj",IF(z!I3=2,"lkseokj",IF(z!I3=3,"eaxyokj",IF(z!I3=4,"cq/kokj",IF(z!I3=5,"xq#okj",IF(z!I3=6,"'kqØokj",IF(z!I3=7,"'kfuokj"," ")))))))</f>
        <v>jfookj</v>
      </c>
      <c r="F10" s="104"/>
      <c r="G10" s="98">
        <f>IF(AND(O9=""),"",O9)</f>
        <v>1420.1</v>
      </c>
      <c r="H10" s="98">
        <f>IF(AND(P9=""),"",P9)</f>
        <v>242.65</v>
      </c>
      <c r="I10" s="103"/>
      <c r="J10" s="103"/>
      <c r="K10" s="98">
        <f t="shared" ref="K10:L39" si="0">IF(AND(G10=""),"",SUM(G10,I10))</f>
        <v>1420.1</v>
      </c>
      <c r="L10" s="98">
        <f t="shared" si="0"/>
        <v>242.65</v>
      </c>
      <c r="M10" s="98" t="str">
        <f>IF(AND(IF(AND(F10=""),z!J3,F10)="Wheat"),'DAILY ATTENDENCE'!G10*0.15,"-")</f>
        <v>-</v>
      </c>
      <c r="N10" s="98" t="str">
        <f>IF(AND(IF(AND(F10=""),z!J3,F10)="Rice"),'DAILY ATTENDENCE'!G10*0.15,"-")</f>
        <v>-</v>
      </c>
      <c r="O10" s="98">
        <f t="shared" ref="O10:P39" si="1">IF(AND(M10="-"),G10,G10-M10)</f>
        <v>1420.1</v>
      </c>
      <c r="P10" s="98">
        <f t="shared" si="1"/>
        <v>242.65</v>
      </c>
      <c r="Q10" s="51"/>
      <c r="R10" s="51"/>
      <c r="S10" s="51"/>
      <c r="T10" s="51"/>
      <c r="U10" s="51"/>
      <c r="V10" s="51"/>
    </row>
    <row r="11" spans="1:22" ht="20.25" x14ac:dyDescent="0.25">
      <c r="A11" s="51"/>
      <c r="B11" s="51"/>
      <c r="C11" s="85">
        <v>3</v>
      </c>
      <c r="D11" s="106">
        <f>IF(D10="","",IF(D10&lt;z!$D$13,D10+1,""))</f>
        <v>43864</v>
      </c>
      <c r="E11" s="97" t="str">
        <f>IF(z!I4=1,"jfookj",IF(z!I4=2,"lkseokj",IF(z!I4=3,"eaxyokj",IF(z!I4=4,"cq/kokj",IF(z!I4=5,"xq#okj",IF(z!I4=6,"'kqØokj",IF(z!I4=7,"'kfuokj"," ")))))))</f>
        <v>lkseokj</v>
      </c>
      <c r="F11" s="104"/>
      <c r="G11" s="98">
        <f t="shared" ref="G11:H39" si="2">IF(AND(O10=""),"",O10)</f>
        <v>1420.1</v>
      </c>
      <c r="H11" s="98">
        <f t="shared" si="2"/>
        <v>242.65</v>
      </c>
      <c r="I11" s="103"/>
      <c r="J11" s="103"/>
      <c r="K11" s="98">
        <f t="shared" si="0"/>
        <v>1420.1</v>
      </c>
      <c r="L11" s="98">
        <f t="shared" si="0"/>
        <v>242.65</v>
      </c>
      <c r="M11" s="98">
        <f>IF(AND(IF(AND(F11=""),z!J4,F11)="Wheat"),'DAILY ATTENDENCE'!G11*0.15,"-")</f>
        <v>8.1</v>
      </c>
      <c r="N11" s="98" t="str">
        <f>IF(AND(IF(AND(F11=""),z!J4,F11)="Rice"),'DAILY ATTENDENCE'!G11*0.15,"-")</f>
        <v>-</v>
      </c>
      <c r="O11" s="98">
        <f t="shared" si="1"/>
        <v>1412</v>
      </c>
      <c r="P11" s="98">
        <f t="shared" si="1"/>
        <v>242.65</v>
      </c>
      <c r="Q11" s="51"/>
      <c r="R11" s="51"/>
      <c r="S11" s="51"/>
      <c r="T11" s="51"/>
      <c r="U11" s="51"/>
      <c r="V11" s="51"/>
    </row>
    <row r="12" spans="1:22" ht="20.25" x14ac:dyDescent="0.25">
      <c r="A12" s="51"/>
      <c r="B12" s="51"/>
      <c r="C12" s="85">
        <v>4</v>
      </c>
      <c r="D12" s="106">
        <f>IF(D11="","",IF(D11&lt;z!$D$13,D11+1,""))</f>
        <v>43865</v>
      </c>
      <c r="E12" s="97" t="str">
        <f>IF(z!I5=1,"jfookj",IF(z!I5=2,"lkseokj",IF(z!I5=3,"eaxyokj",IF(z!I5=4,"cq/kokj",IF(z!I5=5,"xq#okj",IF(z!I5=6,"'kqØokj",IF(z!I5=7,"'kfuokj"," ")))))))</f>
        <v>eaxyokj</v>
      </c>
      <c r="F12" s="104" t="s">
        <v>108</v>
      </c>
      <c r="G12" s="98">
        <f t="shared" si="2"/>
        <v>1412</v>
      </c>
      <c r="H12" s="98">
        <f t="shared" si="2"/>
        <v>242.65</v>
      </c>
      <c r="I12" s="103"/>
      <c r="J12" s="103"/>
      <c r="K12" s="98">
        <f t="shared" si="0"/>
        <v>1412</v>
      </c>
      <c r="L12" s="98">
        <f t="shared" si="0"/>
        <v>242.65</v>
      </c>
      <c r="M12" s="98">
        <f>IF(AND(IF(AND(F12=""),z!J5,F12)="Wheat"),'DAILY ATTENDENCE'!G12*0.15,"-")</f>
        <v>7.9499999999999993</v>
      </c>
      <c r="N12" s="98" t="str">
        <f>IF(AND(IF(AND(F12=""),z!J5,F12)="Rice"),'DAILY ATTENDENCE'!G12*0.15,"-")</f>
        <v>-</v>
      </c>
      <c r="O12" s="98">
        <f t="shared" si="1"/>
        <v>1404.05</v>
      </c>
      <c r="P12" s="98">
        <f t="shared" si="1"/>
        <v>242.65</v>
      </c>
      <c r="Q12" s="51"/>
      <c r="R12" s="51"/>
      <c r="S12" s="51"/>
      <c r="T12" s="51"/>
      <c r="U12" s="51"/>
      <c r="V12" s="51"/>
    </row>
    <row r="13" spans="1:22" ht="20.25" x14ac:dyDescent="0.25">
      <c r="A13" s="51"/>
      <c r="B13" s="51"/>
      <c r="C13" s="85">
        <v>5</v>
      </c>
      <c r="D13" s="106">
        <f>IF(D12="","",IF(D12&lt;z!$D$13,D12+1,""))</f>
        <v>43866</v>
      </c>
      <c r="E13" s="97" t="str">
        <f>IF(z!I6=1,"jfookj",IF(z!I6=2,"lkseokj",IF(z!I6=3,"eaxyokj",IF(z!I6=4,"cq/kokj",IF(z!I6=5,"xq#okj",IF(z!I6=6,"'kqØokj",IF(z!I6=7,"'kfuokj"," ")))))))</f>
        <v>cq/kokj</v>
      </c>
      <c r="F13" s="104"/>
      <c r="G13" s="98">
        <f t="shared" si="2"/>
        <v>1404.05</v>
      </c>
      <c r="H13" s="98">
        <f t="shared" si="2"/>
        <v>242.65</v>
      </c>
      <c r="I13" s="103"/>
      <c r="J13" s="103"/>
      <c r="K13" s="98">
        <f t="shared" si="0"/>
        <v>1404.05</v>
      </c>
      <c r="L13" s="98">
        <f t="shared" si="0"/>
        <v>242.65</v>
      </c>
      <c r="M13" s="98">
        <f>IF(AND(IF(AND(F13=""),z!J6,F13)="Wheat"),'DAILY ATTENDENCE'!G13*0.15,"-")</f>
        <v>7.9499999999999993</v>
      </c>
      <c r="N13" s="98" t="str">
        <f>IF(AND(IF(AND(F13=""),z!J6,F13)="Rice"),'DAILY ATTENDENCE'!G13*0.15,"-")</f>
        <v>-</v>
      </c>
      <c r="O13" s="98">
        <f t="shared" si="1"/>
        <v>1396.1</v>
      </c>
      <c r="P13" s="98">
        <f t="shared" si="1"/>
        <v>242.65</v>
      </c>
      <c r="Q13" s="51"/>
      <c r="R13" s="51"/>
      <c r="S13" s="51"/>
      <c r="T13" s="51"/>
      <c r="U13" s="51"/>
      <c r="V13" s="51"/>
    </row>
    <row r="14" spans="1:22" ht="20.25" x14ac:dyDescent="0.25">
      <c r="A14" s="51"/>
      <c r="B14" s="51"/>
      <c r="C14" s="85">
        <v>6</v>
      </c>
      <c r="D14" s="106">
        <f>IF(D13="","",IF(D13&lt;z!$D$13,D13+1,""))</f>
        <v>43867</v>
      </c>
      <c r="E14" s="97" t="str">
        <f>IF(z!I7=1,"jfookj",IF(z!I7=2,"lkseokj",IF(z!I7=3,"eaxyokj",IF(z!I7=4,"cq/kokj",IF(z!I7=5,"xq#okj",IF(z!I7=6,"'kqØokj",IF(z!I7=7,"'kfuokj"," ")))))))</f>
        <v>xq#okj</v>
      </c>
      <c r="F14" s="104" t="s">
        <v>108</v>
      </c>
      <c r="G14" s="98">
        <f t="shared" si="2"/>
        <v>1396.1</v>
      </c>
      <c r="H14" s="98">
        <f t="shared" si="2"/>
        <v>242.65</v>
      </c>
      <c r="I14" s="103"/>
      <c r="J14" s="103"/>
      <c r="K14" s="98">
        <f t="shared" si="0"/>
        <v>1396.1</v>
      </c>
      <c r="L14" s="98">
        <f t="shared" si="0"/>
        <v>242.65</v>
      </c>
      <c r="M14" s="98">
        <f>IF(AND(IF(AND(F14=""),z!J7,F14)="Wheat"),'DAILY ATTENDENCE'!G14*0.15,"-")</f>
        <v>8.25</v>
      </c>
      <c r="N14" s="98" t="str">
        <f>IF(AND(IF(AND(F14=""),z!J7,F14)="Rice"),'DAILY ATTENDENCE'!G14*0.15,"-")</f>
        <v>-</v>
      </c>
      <c r="O14" s="98">
        <f t="shared" si="1"/>
        <v>1387.85</v>
      </c>
      <c r="P14" s="98">
        <f t="shared" si="1"/>
        <v>242.65</v>
      </c>
      <c r="Q14" s="51"/>
      <c r="R14" s="51"/>
      <c r="S14" s="51"/>
      <c r="T14" s="51"/>
      <c r="U14" s="51"/>
      <c r="V14" s="51"/>
    </row>
    <row r="15" spans="1:22" ht="20.25" x14ac:dyDescent="0.25">
      <c r="A15" s="51"/>
      <c r="B15" s="51"/>
      <c r="C15" s="85">
        <v>7</v>
      </c>
      <c r="D15" s="106">
        <f>IF(D14="","",IF(D14&lt;z!$D$13,D14+1,""))</f>
        <v>43868</v>
      </c>
      <c r="E15" s="97" t="str">
        <f>IF(z!I8=1,"jfookj",IF(z!I8=2,"lkseokj",IF(z!I8=3,"eaxyokj",IF(z!I8=4,"cq/kokj",IF(z!I8=5,"xq#okj",IF(z!I8=6,"'kqØokj",IF(z!I8=7,"'kfuokj"," ")))))))</f>
        <v>'kqØokj</v>
      </c>
      <c r="F15" s="104"/>
      <c r="G15" s="98">
        <f t="shared" si="2"/>
        <v>1387.85</v>
      </c>
      <c r="H15" s="98">
        <f t="shared" si="2"/>
        <v>242.65</v>
      </c>
      <c r="I15" s="103"/>
      <c r="J15" s="103"/>
      <c r="K15" s="98">
        <f t="shared" si="0"/>
        <v>1387.85</v>
      </c>
      <c r="L15" s="98">
        <f t="shared" si="0"/>
        <v>242.65</v>
      </c>
      <c r="M15" s="98">
        <f>IF(AND(IF(AND(F15=""),z!J8,F15)="Wheat"),'DAILY ATTENDENCE'!G15*0.15,"-")</f>
        <v>8.25</v>
      </c>
      <c r="N15" s="98" t="str">
        <f>IF(AND(IF(AND(F15=""),z!J8,F15)="Rice"),'DAILY ATTENDENCE'!G15*0.15,"-")</f>
        <v>-</v>
      </c>
      <c r="O15" s="98">
        <f t="shared" si="1"/>
        <v>1379.6</v>
      </c>
      <c r="P15" s="98">
        <f t="shared" si="1"/>
        <v>242.65</v>
      </c>
      <c r="Q15" s="51"/>
      <c r="R15" s="51"/>
      <c r="S15" s="51"/>
      <c r="T15" s="51"/>
      <c r="U15" s="51"/>
      <c r="V15" s="51"/>
    </row>
    <row r="16" spans="1:22" ht="20.25" x14ac:dyDescent="0.25">
      <c r="A16" s="51"/>
      <c r="B16" s="51"/>
      <c r="C16" s="85">
        <v>8</v>
      </c>
      <c r="D16" s="106">
        <f>IF(D15="","",IF(D15&lt;z!$D$13,D15+1,""))</f>
        <v>43869</v>
      </c>
      <c r="E16" s="97" t="str">
        <f>IF(z!I9=1,"jfookj",IF(z!I9=2,"lkseokj",IF(z!I9=3,"eaxyokj",IF(z!I9=4,"cq/kokj",IF(z!I9=5,"xq#okj",IF(z!I9=6,"'kqØokj",IF(z!I9=7,"'kfuokj"," ")))))))</f>
        <v>'kfuokj</v>
      </c>
      <c r="F16" s="104"/>
      <c r="G16" s="98">
        <f t="shared" si="2"/>
        <v>1379.6</v>
      </c>
      <c r="H16" s="98">
        <f t="shared" si="2"/>
        <v>242.65</v>
      </c>
      <c r="I16" s="103"/>
      <c r="J16" s="103"/>
      <c r="K16" s="98">
        <f t="shared" si="0"/>
        <v>1379.6</v>
      </c>
      <c r="L16" s="98">
        <f t="shared" si="0"/>
        <v>242.65</v>
      </c>
      <c r="M16" s="98">
        <f>IF(AND(IF(AND(F16=""),z!J9,F16)="Wheat"),'DAILY ATTENDENCE'!G16*0.15,"-")</f>
        <v>7.8</v>
      </c>
      <c r="N16" s="98" t="str">
        <f>IF(AND(IF(AND(F16=""),z!J9,F16)="Rice"),'DAILY ATTENDENCE'!G16*0.15,"-")</f>
        <v>-</v>
      </c>
      <c r="O16" s="98">
        <f t="shared" si="1"/>
        <v>1371.8</v>
      </c>
      <c r="P16" s="98">
        <f t="shared" si="1"/>
        <v>242.65</v>
      </c>
      <c r="Q16" s="51"/>
      <c r="R16" s="51"/>
      <c r="S16" s="51"/>
      <c r="T16" s="51"/>
      <c r="U16" s="51"/>
      <c r="V16" s="51"/>
    </row>
    <row r="17" spans="1:22" ht="20.25" x14ac:dyDescent="0.25">
      <c r="A17" s="51"/>
      <c r="B17" s="51"/>
      <c r="C17" s="85">
        <v>9</v>
      </c>
      <c r="D17" s="106">
        <f>IF(D16="","",IF(D16&lt;z!$D$13,D16+1,""))</f>
        <v>43870</v>
      </c>
      <c r="E17" s="97" t="str">
        <f>IF(z!I10=1,"jfookj",IF(z!I10=2,"lkseokj",IF(z!I10=3,"eaxyokj",IF(z!I10=4,"cq/kokj",IF(z!I10=5,"xq#okj",IF(z!I10=6,"'kqØokj",IF(z!I10=7,"'kfuokj"," ")))))))</f>
        <v>jfookj</v>
      </c>
      <c r="F17" s="104"/>
      <c r="G17" s="98">
        <f t="shared" si="2"/>
        <v>1371.8</v>
      </c>
      <c r="H17" s="98">
        <f t="shared" si="2"/>
        <v>242.65</v>
      </c>
      <c r="I17" s="103"/>
      <c r="J17" s="103"/>
      <c r="K17" s="98">
        <f t="shared" si="0"/>
        <v>1371.8</v>
      </c>
      <c r="L17" s="98">
        <f t="shared" si="0"/>
        <v>242.65</v>
      </c>
      <c r="M17" s="98" t="str">
        <f>IF(AND(IF(AND(F17=""),z!J10,F17)="Wheat"),'DAILY ATTENDENCE'!G17*0.15,"-")</f>
        <v>-</v>
      </c>
      <c r="N17" s="98" t="str">
        <f>IF(AND(IF(AND(F17=""),z!J10,F17)="Rice"),'DAILY ATTENDENCE'!G17*0.15,"-")</f>
        <v>-</v>
      </c>
      <c r="O17" s="98">
        <f t="shared" si="1"/>
        <v>1371.8</v>
      </c>
      <c r="P17" s="98">
        <f t="shared" si="1"/>
        <v>242.65</v>
      </c>
      <c r="Q17" s="51"/>
      <c r="R17" s="51"/>
      <c r="S17" s="51"/>
      <c r="T17" s="51"/>
      <c r="U17" s="51"/>
      <c r="V17" s="51"/>
    </row>
    <row r="18" spans="1:22" ht="20.25" x14ac:dyDescent="0.25">
      <c r="A18" s="51"/>
      <c r="B18" s="51"/>
      <c r="C18" s="85">
        <v>10</v>
      </c>
      <c r="D18" s="106">
        <f>IF(D17="","",IF(D17&lt;z!$D$13,D17+1,""))</f>
        <v>43871</v>
      </c>
      <c r="E18" s="97" t="str">
        <f>IF(z!I11=1,"jfookj",IF(z!I11=2,"lkseokj",IF(z!I11=3,"eaxyokj",IF(z!I11=4,"cq/kokj",IF(z!I11=5,"xq#okj",IF(z!I11=6,"'kqØokj",IF(z!I11=7,"'kfuokj"," ")))))))</f>
        <v>lkseokj</v>
      </c>
      <c r="F18" s="104"/>
      <c r="G18" s="98">
        <f t="shared" si="2"/>
        <v>1371.8</v>
      </c>
      <c r="H18" s="98">
        <f t="shared" si="2"/>
        <v>242.65</v>
      </c>
      <c r="I18" s="103"/>
      <c r="J18" s="103"/>
      <c r="K18" s="98">
        <f t="shared" si="0"/>
        <v>1371.8</v>
      </c>
      <c r="L18" s="98">
        <f t="shared" si="0"/>
        <v>242.65</v>
      </c>
      <c r="M18" s="98">
        <f>IF(AND(IF(AND(F18=""),z!J11,F18)="Wheat"),'DAILY ATTENDENCE'!G18*0.15,"-")</f>
        <v>8.25</v>
      </c>
      <c r="N18" s="98" t="str">
        <f>IF(AND(IF(AND(F18=""),z!J11,F18)="Rice"),'DAILY ATTENDENCE'!G18*0.15,"-")</f>
        <v>-</v>
      </c>
      <c r="O18" s="98">
        <f t="shared" si="1"/>
        <v>1363.55</v>
      </c>
      <c r="P18" s="98">
        <f t="shared" si="1"/>
        <v>242.65</v>
      </c>
      <c r="Q18" s="51"/>
      <c r="R18" s="51"/>
      <c r="S18" s="51"/>
      <c r="T18" s="51"/>
      <c r="U18" s="51"/>
      <c r="V18" s="51"/>
    </row>
    <row r="19" spans="1:22" ht="20.25" x14ac:dyDescent="0.25">
      <c r="A19" s="51"/>
      <c r="B19" s="51"/>
      <c r="C19" s="85">
        <v>11</v>
      </c>
      <c r="D19" s="106">
        <f>IF(D18="","",IF(D18&lt;z!$D$13,D18+1,""))</f>
        <v>43872</v>
      </c>
      <c r="E19" s="97" t="str">
        <f>IF(z!I12=1,"jfookj",IF(z!I12=2,"lkseokj",IF(z!I12=3,"eaxyokj",IF(z!I12=4,"cq/kokj",IF(z!I12=5,"xq#okj",IF(z!I12=6,"'kqØokj",IF(z!I12=7,"'kfuokj"," ")))))))</f>
        <v>eaxyokj</v>
      </c>
      <c r="F19" s="104" t="s">
        <v>108</v>
      </c>
      <c r="G19" s="98">
        <f t="shared" si="2"/>
        <v>1363.55</v>
      </c>
      <c r="H19" s="98">
        <f t="shared" si="2"/>
        <v>242.65</v>
      </c>
      <c r="I19" s="103"/>
      <c r="J19" s="103"/>
      <c r="K19" s="98">
        <f t="shared" si="0"/>
        <v>1363.55</v>
      </c>
      <c r="L19" s="98">
        <f t="shared" si="0"/>
        <v>242.65</v>
      </c>
      <c r="M19" s="98">
        <f>IF(AND(IF(AND(F19=""),z!J12,F19)="Wheat"),'DAILY ATTENDENCE'!G19*0.15,"-")</f>
        <v>8.6999999999999993</v>
      </c>
      <c r="N19" s="98" t="str">
        <f>IF(AND(IF(AND(F19=""),z!J12,F19)="Rice"),'DAILY ATTENDENCE'!G19*0.15,"-")</f>
        <v>-</v>
      </c>
      <c r="O19" s="98">
        <f t="shared" si="1"/>
        <v>1354.85</v>
      </c>
      <c r="P19" s="98">
        <f t="shared" si="1"/>
        <v>242.65</v>
      </c>
      <c r="Q19" s="51"/>
      <c r="R19" s="51"/>
      <c r="S19" s="51"/>
      <c r="T19" s="51"/>
      <c r="U19" s="51"/>
      <c r="V19" s="51"/>
    </row>
    <row r="20" spans="1:22" ht="20.25" x14ac:dyDescent="0.25">
      <c r="A20" s="51"/>
      <c r="B20" s="51"/>
      <c r="C20" s="85">
        <v>12</v>
      </c>
      <c r="D20" s="106">
        <f>IF(D19="","",IF(D19&lt;z!$D$13,D19+1,""))</f>
        <v>43873</v>
      </c>
      <c r="E20" s="97" t="str">
        <f>IF(z!I13=1,"jfookj",IF(z!I13=2,"lkseokj",IF(z!I13=3,"eaxyokj",IF(z!I13=4,"cq/kokj",IF(z!I13=5,"xq#okj",IF(z!I13=6,"'kqØokj",IF(z!I13=7,"'kfuokj"," ")))))))</f>
        <v>cq/kokj</v>
      </c>
      <c r="F20" s="104"/>
      <c r="G20" s="98">
        <f t="shared" si="2"/>
        <v>1354.85</v>
      </c>
      <c r="H20" s="98">
        <f t="shared" si="2"/>
        <v>242.65</v>
      </c>
      <c r="I20" s="103"/>
      <c r="J20" s="103"/>
      <c r="K20" s="98">
        <f t="shared" si="0"/>
        <v>1354.85</v>
      </c>
      <c r="L20" s="98">
        <f t="shared" si="0"/>
        <v>242.65</v>
      </c>
      <c r="M20" s="98">
        <f>IF(AND(IF(AND(F20=""),z!J13,F20)="Wheat"),'DAILY ATTENDENCE'!G20*0.15,"-")</f>
        <v>8.5499999999999989</v>
      </c>
      <c r="N20" s="98" t="str">
        <f>IF(AND(IF(AND(F20=""),z!J13,F20)="Rice"),'DAILY ATTENDENCE'!G20*0.15,"-")</f>
        <v>-</v>
      </c>
      <c r="O20" s="98">
        <f t="shared" si="1"/>
        <v>1346.3</v>
      </c>
      <c r="P20" s="98">
        <f t="shared" si="1"/>
        <v>242.65</v>
      </c>
      <c r="Q20" s="51"/>
      <c r="R20" s="51"/>
      <c r="S20" s="51"/>
      <c r="T20" s="51"/>
      <c r="U20" s="51"/>
      <c r="V20" s="51"/>
    </row>
    <row r="21" spans="1:22" ht="20.25" x14ac:dyDescent="0.25">
      <c r="A21" s="51"/>
      <c r="B21" s="51"/>
      <c r="C21" s="85">
        <v>13</v>
      </c>
      <c r="D21" s="106">
        <f>IF(D20="","",IF(D20&lt;z!$D$13,D20+1,""))</f>
        <v>43874</v>
      </c>
      <c r="E21" s="97" t="str">
        <f>IF(z!I14=1,"jfookj",IF(z!I14=2,"lkseokj",IF(z!I14=3,"eaxyokj",IF(z!I14=4,"cq/kokj",IF(z!I14=5,"xq#okj",IF(z!I14=6,"'kqØokj",IF(z!I14=7,"'kfuokj"," ")))))))</f>
        <v>xq#okj</v>
      </c>
      <c r="F21" s="104" t="s">
        <v>108</v>
      </c>
      <c r="G21" s="98">
        <f t="shared" si="2"/>
        <v>1346.3</v>
      </c>
      <c r="H21" s="98">
        <f t="shared" si="2"/>
        <v>242.65</v>
      </c>
      <c r="I21" s="103"/>
      <c r="J21" s="103"/>
      <c r="K21" s="98">
        <f t="shared" si="0"/>
        <v>1346.3</v>
      </c>
      <c r="L21" s="98">
        <f t="shared" si="0"/>
        <v>242.65</v>
      </c>
      <c r="M21" s="98">
        <f>IF(AND(IF(AND(F21=""),z!J14,F21)="Wheat"),'DAILY ATTENDENCE'!G21*0.15,"-")</f>
        <v>8.6999999999999993</v>
      </c>
      <c r="N21" s="98" t="str">
        <f>IF(AND(IF(AND(F21=""),z!J14,F21)="Rice"),'DAILY ATTENDENCE'!G21*0.15,"-")</f>
        <v>-</v>
      </c>
      <c r="O21" s="98">
        <f t="shared" si="1"/>
        <v>1337.6</v>
      </c>
      <c r="P21" s="98">
        <f t="shared" si="1"/>
        <v>242.65</v>
      </c>
      <c r="Q21" s="51"/>
      <c r="R21" s="51"/>
      <c r="S21" s="51"/>
      <c r="T21" s="51"/>
      <c r="U21" s="51"/>
      <c r="V21" s="51"/>
    </row>
    <row r="22" spans="1:22" ht="20.25" x14ac:dyDescent="0.25">
      <c r="A22" s="51"/>
      <c r="B22" s="51"/>
      <c r="C22" s="85">
        <v>14</v>
      </c>
      <c r="D22" s="106">
        <f>IF(D21="","",IF(D21&lt;z!$D$13,D21+1,""))</f>
        <v>43875</v>
      </c>
      <c r="E22" s="97" t="str">
        <f>IF(z!I15=1,"jfookj",IF(z!I15=2,"lkseokj",IF(z!I15=3,"eaxyokj",IF(z!I15=4,"cq/kokj",IF(z!I15=5,"xq#okj",IF(z!I15=6,"'kqØokj",IF(z!I15=7,"'kfuokj"," ")))))))</f>
        <v>'kqØokj</v>
      </c>
      <c r="F22" s="104"/>
      <c r="G22" s="98">
        <f t="shared" si="2"/>
        <v>1337.6</v>
      </c>
      <c r="H22" s="98">
        <f t="shared" si="2"/>
        <v>242.65</v>
      </c>
      <c r="I22" s="103"/>
      <c r="J22" s="103"/>
      <c r="K22" s="98">
        <f t="shared" si="0"/>
        <v>1337.6</v>
      </c>
      <c r="L22" s="98">
        <f t="shared" si="0"/>
        <v>242.65</v>
      </c>
      <c r="M22" s="98">
        <f>IF(AND(IF(AND(F22=""),z!J15,F22)="Wheat"),'DAILY ATTENDENCE'!G22*0.15,"-")</f>
        <v>9</v>
      </c>
      <c r="N22" s="98" t="str">
        <f>IF(AND(IF(AND(F22=""),z!J15,F22)="Rice"),'DAILY ATTENDENCE'!G22*0.15,"-")</f>
        <v>-</v>
      </c>
      <c r="O22" s="98">
        <f t="shared" si="1"/>
        <v>1328.6</v>
      </c>
      <c r="P22" s="98">
        <f t="shared" si="1"/>
        <v>242.65</v>
      </c>
      <c r="Q22" s="51"/>
      <c r="R22" s="51"/>
      <c r="S22" s="51"/>
      <c r="T22" s="51"/>
      <c r="U22" s="51"/>
      <c r="V22" s="51"/>
    </row>
    <row r="23" spans="1:22" ht="20.25" x14ac:dyDescent="0.25">
      <c r="A23" s="51"/>
      <c r="B23" s="51"/>
      <c r="C23" s="85">
        <v>15</v>
      </c>
      <c r="D23" s="106">
        <f>IF(D22="","",IF(D22&lt;z!$D$13,D22+1,""))</f>
        <v>43876</v>
      </c>
      <c r="E23" s="97" t="str">
        <f>IF(z!I16=1,"jfookj",IF(z!I16=2,"lkseokj",IF(z!I16=3,"eaxyokj",IF(z!I16=4,"cq/kokj",IF(z!I16=5,"xq#okj",IF(z!I16=6,"'kqØokj",IF(z!I16=7,"'kfuokj"," ")))))))</f>
        <v>'kfuokj</v>
      </c>
      <c r="F23" s="104"/>
      <c r="G23" s="98">
        <f t="shared" si="2"/>
        <v>1328.6</v>
      </c>
      <c r="H23" s="98">
        <f t="shared" si="2"/>
        <v>242.65</v>
      </c>
      <c r="I23" s="103"/>
      <c r="J23" s="103"/>
      <c r="K23" s="98">
        <f t="shared" si="0"/>
        <v>1328.6</v>
      </c>
      <c r="L23" s="98">
        <f t="shared" si="0"/>
        <v>242.65</v>
      </c>
      <c r="M23" s="98">
        <f>IF(AND(IF(AND(F23=""),z!J16,F23)="Wheat"),'DAILY ATTENDENCE'!G23*0.15,"-")</f>
        <v>8.6999999999999993</v>
      </c>
      <c r="N23" s="98" t="str">
        <f>IF(AND(IF(AND(F23=""),z!J16,F23)="Rice"),'DAILY ATTENDENCE'!G23*0.15,"-")</f>
        <v>-</v>
      </c>
      <c r="O23" s="98">
        <f t="shared" si="1"/>
        <v>1319.8999999999999</v>
      </c>
      <c r="P23" s="98">
        <f t="shared" si="1"/>
        <v>242.65</v>
      </c>
      <c r="Q23" s="51"/>
      <c r="R23" s="51"/>
      <c r="S23" s="51"/>
      <c r="T23" s="51"/>
      <c r="U23" s="51"/>
      <c r="V23" s="51"/>
    </row>
    <row r="24" spans="1:22" ht="20.25" x14ac:dyDescent="0.25">
      <c r="A24" s="51"/>
      <c r="B24" s="51"/>
      <c r="C24" s="85">
        <v>16</v>
      </c>
      <c r="D24" s="106">
        <f>IF(D23="","",IF(D23&lt;z!$D$13,D23+1,""))</f>
        <v>43877</v>
      </c>
      <c r="E24" s="97" t="str">
        <f>IF(z!I17=1,"jfookj",IF(z!I17=2,"lkseokj",IF(z!I17=3,"eaxyokj",IF(z!I17=4,"cq/kokj",IF(z!I17=5,"xq#okj",IF(z!I17=6,"'kqØokj",IF(z!I17=7,"'kfuokj"," ")))))))</f>
        <v>jfookj</v>
      </c>
      <c r="F24" s="104"/>
      <c r="G24" s="98">
        <f t="shared" si="2"/>
        <v>1319.8999999999999</v>
      </c>
      <c r="H24" s="98">
        <f t="shared" si="2"/>
        <v>242.65</v>
      </c>
      <c r="I24" s="103"/>
      <c r="J24" s="103"/>
      <c r="K24" s="98">
        <f t="shared" si="0"/>
        <v>1319.8999999999999</v>
      </c>
      <c r="L24" s="98">
        <f t="shared" si="0"/>
        <v>242.65</v>
      </c>
      <c r="M24" s="98" t="str">
        <f>IF(AND(IF(AND(F24=""),z!J17,F24)="Wheat"),'DAILY ATTENDENCE'!G24*0.15,"-")</f>
        <v>-</v>
      </c>
      <c r="N24" s="98" t="str">
        <f>IF(AND(IF(AND(F24=""),z!J17,F24)="Rice"),'DAILY ATTENDENCE'!G24*0.15,"-")</f>
        <v>-</v>
      </c>
      <c r="O24" s="98">
        <f t="shared" si="1"/>
        <v>1319.8999999999999</v>
      </c>
      <c r="P24" s="98">
        <f t="shared" si="1"/>
        <v>242.65</v>
      </c>
      <c r="Q24" s="51"/>
      <c r="R24" s="51"/>
      <c r="S24" s="51"/>
      <c r="T24" s="51"/>
      <c r="U24" s="51"/>
      <c r="V24" s="51"/>
    </row>
    <row r="25" spans="1:22" ht="20.25" x14ac:dyDescent="0.25">
      <c r="A25" s="51"/>
      <c r="B25" s="51"/>
      <c r="C25" s="85">
        <v>17</v>
      </c>
      <c r="D25" s="106">
        <f>IF(D24="","",IF(D24&lt;z!$D$13,D24+1,""))</f>
        <v>43878</v>
      </c>
      <c r="E25" s="97" t="str">
        <f>IF(z!I18=1,"jfookj",IF(z!I18=2,"lkseokj",IF(z!I18=3,"eaxyokj",IF(z!I18=4,"cq/kokj",IF(z!I18=5,"xq#okj",IF(z!I18=6,"'kqØokj",IF(z!I18=7,"'kfuokj"," ")))))))</f>
        <v>lkseokj</v>
      </c>
      <c r="F25" s="104"/>
      <c r="G25" s="98">
        <f t="shared" si="2"/>
        <v>1319.8999999999999</v>
      </c>
      <c r="H25" s="98">
        <f t="shared" si="2"/>
        <v>242.65</v>
      </c>
      <c r="I25" s="103"/>
      <c r="J25" s="103"/>
      <c r="K25" s="98">
        <f t="shared" si="0"/>
        <v>1319.8999999999999</v>
      </c>
      <c r="L25" s="98">
        <f t="shared" si="0"/>
        <v>242.65</v>
      </c>
      <c r="M25" s="98">
        <f>IF(AND(IF(AND(F25=""),z!J18,F25)="Wheat"),'DAILY ATTENDENCE'!G25*0.15,"-")</f>
        <v>7.35</v>
      </c>
      <c r="N25" s="98" t="str">
        <f>IF(AND(IF(AND(F25=""),z!J18,F25)="Rice"),'DAILY ATTENDENCE'!G25*0.15,"-")</f>
        <v>-</v>
      </c>
      <c r="O25" s="98">
        <f t="shared" si="1"/>
        <v>1312.55</v>
      </c>
      <c r="P25" s="98">
        <f t="shared" si="1"/>
        <v>242.65</v>
      </c>
      <c r="Q25" s="51"/>
      <c r="R25" s="51"/>
      <c r="S25" s="51"/>
      <c r="T25" s="51"/>
      <c r="U25" s="51"/>
      <c r="V25" s="51"/>
    </row>
    <row r="26" spans="1:22" ht="20.25" x14ac:dyDescent="0.25">
      <c r="A26" s="51"/>
      <c r="B26" s="51"/>
      <c r="C26" s="85">
        <v>18</v>
      </c>
      <c r="D26" s="106">
        <f>IF(D25="","",IF(D25&lt;z!$D$13,D25+1,""))</f>
        <v>43879</v>
      </c>
      <c r="E26" s="97" t="str">
        <f>IF(z!I19=1,"jfookj",IF(z!I19=2,"lkseokj",IF(z!I19=3,"eaxyokj",IF(z!I19=4,"cq/kokj",IF(z!I19=5,"xq#okj",IF(z!I19=6,"'kqØokj",IF(z!I19=7,"'kfuokj"," ")))))))</f>
        <v>eaxyokj</v>
      </c>
      <c r="F26" s="104" t="s">
        <v>108</v>
      </c>
      <c r="G26" s="98">
        <f t="shared" si="2"/>
        <v>1312.55</v>
      </c>
      <c r="H26" s="98">
        <f t="shared" si="2"/>
        <v>242.65</v>
      </c>
      <c r="I26" s="103"/>
      <c r="J26" s="103"/>
      <c r="K26" s="98">
        <f t="shared" si="0"/>
        <v>1312.55</v>
      </c>
      <c r="L26" s="98">
        <f t="shared" si="0"/>
        <v>242.65</v>
      </c>
      <c r="M26" s="98">
        <f>IF(AND(IF(AND(F26=""),z!J19,F26)="Wheat"),'DAILY ATTENDENCE'!G26*0.15,"-")</f>
        <v>7.8</v>
      </c>
      <c r="N26" s="98" t="str">
        <f>IF(AND(IF(AND(F26=""),z!J19,F26)="Rice"),'DAILY ATTENDENCE'!G26*0.15,"-")</f>
        <v>-</v>
      </c>
      <c r="O26" s="98">
        <f t="shared" si="1"/>
        <v>1304.75</v>
      </c>
      <c r="P26" s="98">
        <f t="shared" si="1"/>
        <v>242.65</v>
      </c>
      <c r="Q26" s="51"/>
      <c r="R26" s="51"/>
      <c r="S26" s="51"/>
      <c r="T26" s="51"/>
      <c r="U26" s="51"/>
      <c r="V26" s="51"/>
    </row>
    <row r="27" spans="1:22" ht="20.25" x14ac:dyDescent="0.25">
      <c r="A27" s="51"/>
      <c r="B27" s="51"/>
      <c r="C27" s="85">
        <v>19</v>
      </c>
      <c r="D27" s="106">
        <f>IF(D26="","",IF(D26&lt;z!$D$13,D26+1,""))</f>
        <v>43880</v>
      </c>
      <c r="E27" s="97" t="str">
        <f>IF(z!I20=1,"jfookj",IF(z!I20=2,"lkseokj",IF(z!I20=3,"eaxyokj",IF(z!I20=4,"cq/kokj",IF(z!I20=5,"xq#okj",IF(z!I20=6,"'kqØokj",IF(z!I20=7,"'kfuokj"," ")))))))</f>
        <v>cq/kokj</v>
      </c>
      <c r="F27" s="104"/>
      <c r="G27" s="98">
        <f t="shared" si="2"/>
        <v>1304.75</v>
      </c>
      <c r="H27" s="98">
        <f t="shared" si="2"/>
        <v>242.65</v>
      </c>
      <c r="I27" s="103"/>
      <c r="J27" s="103"/>
      <c r="K27" s="98">
        <f t="shared" si="0"/>
        <v>1304.75</v>
      </c>
      <c r="L27" s="98">
        <f t="shared" si="0"/>
        <v>242.65</v>
      </c>
      <c r="M27" s="98">
        <f>IF(AND(IF(AND(F27=""),z!J20,F27)="Wheat"),'DAILY ATTENDENCE'!G27*0.15,"-")</f>
        <v>8.25</v>
      </c>
      <c r="N27" s="98" t="str">
        <f>IF(AND(IF(AND(F27=""),z!J20,F27)="Rice"),'DAILY ATTENDENCE'!G27*0.15,"-")</f>
        <v>-</v>
      </c>
      <c r="O27" s="98">
        <f t="shared" si="1"/>
        <v>1296.5</v>
      </c>
      <c r="P27" s="98">
        <f t="shared" si="1"/>
        <v>242.65</v>
      </c>
      <c r="Q27" s="51"/>
      <c r="R27" s="51"/>
      <c r="S27" s="51"/>
      <c r="T27" s="51"/>
      <c r="U27" s="51"/>
      <c r="V27" s="51"/>
    </row>
    <row r="28" spans="1:22" ht="20.25" x14ac:dyDescent="0.25">
      <c r="A28" s="51"/>
      <c r="B28" s="51"/>
      <c r="C28" s="85">
        <v>20</v>
      </c>
      <c r="D28" s="106">
        <f>IF(D27="","",IF(D27&lt;z!$D$13,D27+1,""))</f>
        <v>43881</v>
      </c>
      <c r="E28" s="97" t="str">
        <f>IF(z!I21=1,"jfookj",IF(z!I21=2,"lkseokj",IF(z!I21=3,"eaxyokj",IF(z!I21=4,"cq/kokj",IF(z!I21=5,"xq#okj",IF(z!I21=6,"'kqØokj",IF(z!I21=7,"'kfuokj"," ")))))))</f>
        <v>xq#okj</v>
      </c>
      <c r="F28" s="104" t="s">
        <v>108</v>
      </c>
      <c r="G28" s="98">
        <f t="shared" si="2"/>
        <v>1296.5</v>
      </c>
      <c r="H28" s="98">
        <f t="shared" si="2"/>
        <v>242.65</v>
      </c>
      <c r="I28" s="103"/>
      <c r="J28" s="103"/>
      <c r="K28" s="98">
        <f t="shared" si="0"/>
        <v>1296.5</v>
      </c>
      <c r="L28" s="98">
        <f t="shared" si="0"/>
        <v>242.65</v>
      </c>
      <c r="M28" s="98">
        <f>IF(AND(IF(AND(F28=""),z!J21,F28)="Wheat"),'DAILY ATTENDENCE'!G28*0.15,"-")</f>
        <v>8.5499999999999989</v>
      </c>
      <c r="N28" s="98" t="str">
        <f>IF(AND(IF(AND(F28=""),z!J21,F28)="Rice"),'DAILY ATTENDENCE'!G28*0.15,"-")</f>
        <v>-</v>
      </c>
      <c r="O28" s="98">
        <f t="shared" si="1"/>
        <v>1287.95</v>
      </c>
      <c r="P28" s="98">
        <f t="shared" si="1"/>
        <v>242.65</v>
      </c>
      <c r="Q28" s="51"/>
      <c r="R28" s="51"/>
      <c r="S28" s="51"/>
      <c r="T28" s="51"/>
      <c r="U28" s="51"/>
      <c r="V28" s="51"/>
    </row>
    <row r="29" spans="1:22" ht="20.25" x14ac:dyDescent="0.25">
      <c r="A29" s="51"/>
      <c r="B29" s="51"/>
      <c r="C29" s="85">
        <v>21</v>
      </c>
      <c r="D29" s="106">
        <f>IF(D28="","",IF(D28&lt;z!$D$13,D28+1,""))</f>
        <v>43882</v>
      </c>
      <c r="E29" s="97" t="str">
        <f>IF(z!I22=1,"jfookj",IF(z!I22=2,"lkseokj",IF(z!I22=3,"eaxyokj",IF(z!I22=4,"cq/kokj",IF(z!I22=5,"xq#okj",IF(z!I22=6,"'kqØokj",IF(z!I22=7,"'kfuokj"," ")))))))</f>
        <v>'kqØokj</v>
      </c>
      <c r="F29" s="104"/>
      <c r="G29" s="98">
        <f t="shared" si="2"/>
        <v>1287.95</v>
      </c>
      <c r="H29" s="98">
        <f t="shared" si="2"/>
        <v>242.65</v>
      </c>
      <c r="I29" s="103"/>
      <c r="J29" s="103"/>
      <c r="K29" s="98">
        <f t="shared" si="0"/>
        <v>1287.95</v>
      </c>
      <c r="L29" s="98">
        <f t="shared" si="0"/>
        <v>242.65</v>
      </c>
      <c r="M29" s="98">
        <f>IF(AND(IF(AND(F29=""),z!J22,F29)="Wheat"),'DAILY ATTENDENCE'!G29*0.15,"-")</f>
        <v>0</v>
      </c>
      <c r="N29" s="98" t="str">
        <f>IF(AND(IF(AND(F29=""),z!J22,F29)="Rice"),'DAILY ATTENDENCE'!G29*0.15,"-")</f>
        <v>-</v>
      </c>
      <c r="O29" s="98">
        <f t="shared" si="1"/>
        <v>1287.95</v>
      </c>
      <c r="P29" s="98">
        <f t="shared" si="1"/>
        <v>242.65</v>
      </c>
      <c r="Q29" s="51"/>
      <c r="R29" s="51"/>
      <c r="S29" s="51"/>
      <c r="T29" s="51"/>
      <c r="U29" s="51"/>
      <c r="V29" s="51"/>
    </row>
    <row r="30" spans="1:22" ht="20.25" x14ac:dyDescent="0.25">
      <c r="A30" s="51"/>
      <c r="B30" s="51"/>
      <c r="C30" s="85">
        <v>22</v>
      </c>
      <c r="D30" s="106">
        <f>IF(D29="","",IF(D29&lt;z!$D$13,D29+1,""))</f>
        <v>43883</v>
      </c>
      <c r="E30" s="97" t="str">
        <f>IF(z!I23=1,"jfookj",IF(z!I23=2,"lkseokj",IF(z!I23=3,"eaxyokj",IF(z!I23=4,"cq/kokj",IF(z!I23=5,"xq#okj",IF(z!I23=6,"'kqØokj",IF(z!I23=7,"'kfuokj"," ")))))))</f>
        <v>'kfuokj</v>
      </c>
      <c r="F30" s="104"/>
      <c r="G30" s="98">
        <f t="shared" si="2"/>
        <v>1287.95</v>
      </c>
      <c r="H30" s="98">
        <f t="shared" si="2"/>
        <v>242.65</v>
      </c>
      <c r="I30" s="103"/>
      <c r="J30" s="103"/>
      <c r="K30" s="98">
        <f t="shared" si="0"/>
        <v>1287.95</v>
      </c>
      <c r="L30" s="98">
        <f t="shared" si="0"/>
        <v>242.65</v>
      </c>
      <c r="M30" s="98">
        <f>IF(AND(IF(AND(F30=""),z!J23,F30)="Wheat"),'DAILY ATTENDENCE'!G30*0.15,"-")</f>
        <v>7.9499999999999993</v>
      </c>
      <c r="N30" s="98" t="str">
        <f>IF(AND(IF(AND(F30=""),z!J23,F30)="Rice"),'DAILY ATTENDENCE'!G30*0.15,"-")</f>
        <v>-</v>
      </c>
      <c r="O30" s="98">
        <f t="shared" si="1"/>
        <v>1280</v>
      </c>
      <c r="P30" s="98">
        <f t="shared" si="1"/>
        <v>242.65</v>
      </c>
      <c r="Q30" s="51"/>
      <c r="R30" s="51"/>
      <c r="S30" s="51"/>
      <c r="T30" s="51"/>
      <c r="U30" s="51"/>
      <c r="V30" s="51"/>
    </row>
    <row r="31" spans="1:22" ht="20.25" x14ac:dyDescent="0.25">
      <c r="A31" s="51"/>
      <c r="B31" s="51"/>
      <c r="C31" s="85">
        <v>23</v>
      </c>
      <c r="D31" s="106">
        <f>IF(D30="","",IF(D30&lt;z!$D$13,D30+1,""))</f>
        <v>43884</v>
      </c>
      <c r="E31" s="97" t="str">
        <f>IF(z!I24=1,"jfookj",IF(z!I24=2,"lkseokj",IF(z!I24=3,"eaxyokj",IF(z!I24=4,"cq/kokj",IF(z!I24=5,"xq#okj",IF(z!I24=6,"'kqØokj",IF(z!I24=7,"'kfuokj"," ")))))))</f>
        <v>jfookj</v>
      </c>
      <c r="F31" s="104"/>
      <c r="G31" s="98">
        <f t="shared" si="2"/>
        <v>1280</v>
      </c>
      <c r="H31" s="98">
        <f t="shared" si="2"/>
        <v>242.65</v>
      </c>
      <c r="I31" s="103"/>
      <c r="J31" s="103"/>
      <c r="K31" s="98">
        <f t="shared" si="0"/>
        <v>1280</v>
      </c>
      <c r="L31" s="98">
        <f t="shared" si="0"/>
        <v>242.65</v>
      </c>
      <c r="M31" s="98" t="str">
        <f>IF(AND(IF(AND(F31=""),z!J24,F31)="Wheat"),'DAILY ATTENDENCE'!G31*0.15,"-")</f>
        <v>-</v>
      </c>
      <c r="N31" s="98" t="str">
        <f>IF(AND(IF(AND(F31=""),z!J24,F31)="Rice"),'DAILY ATTENDENCE'!G31*0.15,"-")</f>
        <v>-</v>
      </c>
      <c r="O31" s="98">
        <f t="shared" si="1"/>
        <v>1280</v>
      </c>
      <c r="P31" s="98">
        <f t="shared" si="1"/>
        <v>242.65</v>
      </c>
      <c r="Q31" s="51"/>
      <c r="R31" s="51"/>
      <c r="S31" s="51"/>
      <c r="T31" s="51"/>
      <c r="U31" s="51"/>
      <c r="V31" s="51"/>
    </row>
    <row r="32" spans="1:22" ht="20.25" x14ac:dyDescent="0.25">
      <c r="A32" s="51"/>
      <c r="B32" s="51"/>
      <c r="C32" s="85">
        <v>24</v>
      </c>
      <c r="D32" s="106">
        <f>IF(D31="","",IF(D31&lt;z!$D$13,D31+1,""))</f>
        <v>43885</v>
      </c>
      <c r="E32" s="97" t="str">
        <f>IF(z!I25=1,"jfookj",IF(z!I25=2,"lkseokj",IF(z!I25=3,"eaxyokj",IF(z!I25=4,"cq/kokj",IF(z!I25=5,"xq#okj",IF(z!I25=6,"'kqØokj",IF(z!I25=7,"'kfuokj"," ")))))))</f>
        <v>lkseokj</v>
      </c>
      <c r="F32" s="104"/>
      <c r="G32" s="98">
        <f t="shared" si="2"/>
        <v>1280</v>
      </c>
      <c r="H32" s="98">
        <f t="shared" si="2"/>
        <v>242.65</v>
      </c>
      <c r="I32" s="103"/>
      <c r="J32" s="103"/>
      <c r="K32" s="98">
        <f t="shared" si="0"/>
        <v>1280</v>
      </c>
      <c r="L32" s="98">
        <f t="shared" si="0"/>
        <v>242.65</v>
      </c>
      <c r="M32" s="98">
        <f>IF(AND(IF(AND(F32=""),z!J25,F32)="Wheat"),'DAILY ATTENDENCE'!G32*0.15,"-")</f>
        <v>7.9499999999999993</v>
      </c>
      <c r="N32" s="98" t="str">
        <f>IF(AND(IF(AND(F32=""),z!J25,F32)="Rice"),'DAILY ATTENDENCE'!G32*0.15,"-")</f>
        <v>-</v>
      </c>
      <c r="O32" s="98">
        <f t="shared" si="1"/>
        <v>1272.05</v>
      </c>
      <c r="P32" s="98">
        <f t="shared" si="1"/>
        <v>242.65</v>
      </c>
      <c r="Q32" s="51"/>
      <c r="R32" s="51"/>
      <c r="S32" s="51"/>
      <c r="T32" s="51"/>
      <c r="U32" s="51"/>
      <c r="V32" s="51"/>
    </row>
    <row r="33" spans="1:22" ht="20.25" x14ac:dyDescent="0.25">
      <c r="A33" s="51"/>
      <c r="B33" s="51"/>
      <c r="C33" s="85">
        <v>25</v>
      </c>
      <c r="D33" s="106">
        <f>IF(D32="","",IF(D32&lt;z!$D$13,D32+1,""))</f>
        <v>43886</v>
      </c>
      <c r="E33" s="97" t="str">
        <f>IF(z!I26=1,"jfookj",IF(z!I26=2,"lkseokj",IF(z!I26=3,"eaxyokj",IF(z!I26=4,"cq/kokj",IF(z!I26=5,"xq#okj",IF(z!I26=6,"'kqØokj",IF(z!I26=7,"'kfuokj"," ")))))))</f>
        <v>eaxyokj</v>
      </c>
      <c r="F33" s="104" t="s">
        <v>108</v>
      </c>
      <c r="G33" s="98">
        <f t="shared" si="2"/>
        <v>1272.05</v>
      </c>
      <c r="H33" s="98">
        <f t="shared" si="2"/>
        <v>242.65</v>
      </c>
      <c r="I33" s="103"/>
      <c r="J33" s="103"/>
      <c r="K33" s="98">
        <f t="shared" si="0"/>
        <v>1272.05</v>
      </c>
      <c r="L33" s="98">
        <f t="shared" si="0"/>
        <v>242.65</v>
      </c>
      <c r="M33" s="98">
        <f>IF(AND(IF(AND(F33=""),z!J26,F33)="Wheat"),'DAILY ATTENDENCE'!G33*0.15,"-")</f>
        <v>7.6499999999999995</v>
      </c>
      <c r="N33" s="98" t="str">
        <f>IF(AND(IF(AND(F33=""),z!J26,F33)="Rice"),'DAILY ATTENDENCE'!G33*0.15,"-")</f>
        <v>-</v>
      </c>
      <c r="O33" s="98">
        <f t="shared" si="1"/>
        <v>1264.3999999999999</v>
      </c>
      <c r="P33" s="98">
        <f t="shared" si="1"/>
        <v>242.65</v>
      </c>
      <c r="Q33" s="51"/>
      <c r="R33" s="51"/>
      <c r="S33" s="51"/>
      <c r="T33" s="51"/>
      <c r="U33" s="51"/>
      <c r="V33" s="51"/>
    </row>
    <row r="34" spans="1:22" ht="20.25" x14ac:dyDescent="0.25">
      <c r="A34" s="51"/>
      <c r="B34" s="51"/>
      <c r="C34" s="85">
        <v>26</v>
      </c>
      <c r="D34" s="106">
        <f>IF(D33="","",IF(D33&lt;z!$D$13,D33+1,""))</f>
        <v>43887</v>
      </c>
      <c r="E34" s="97" t="str">
        <f>IF(z!I27=1,"jfookj",IF(z!I27=2,"lkseokj",IF(z!I27=3,"eaxyokj",IF(z!I27=4,"cq/kokj",IF(z!I27=5,"xq#okj",IF(z!I27=6,"'kqØokj",IF(z!I27=7,"'kfuokj"," ")))))))</f>
        <v>cq/kokj</v>
      </c>
      <c r="F34" s="104"/>
      <c r="G34" s="98">
        <f t="shared" si="2"/>
        <v>1264.3999999999999</v>
      </c>
      <c r="H34" s="98">
        <f t="shared" si="2"/>
        <v>242.65</v>
      </c>
      <c r="I34" s="103"/>
      <c r="J34" s="103"/>
      <c r="K34" s="98">
        <f t="shared" si="0"/>
        <v>1264.3999999999999</v>
      </c>
      <c r="L34" s="98">
        <f t="shared" si="0"/>
        <v>242.65</v>
      </c>
      <c r="M34" s="98">
        <f>IF(AND(IF(AND(F34=""),z!J27,F34)="Wheat"),'DAILY ATTENDENCE'!G34*0.15,"-")</f>
        <v>7.8</v>
      </c>
      <c r="N34" s="98" t="str">
        <f>IF(AND(IF(AND(F34=""),z!J27,F34)="Rice"),'DAILY ATTENDENCE'!G34*0.15,"-")</f>
        <v>-</v>
      </c>
      <c r="O34" s="98">
        <f t="shared" si="1"/>
        <v>1256.5999999999999</v>
      </c>
      <c r="P34" s="98">
        <f t="shared" si="1"/>
        <v>242.65</v>
      </c>
      <c r="Q34" s="51"/>
      <c r="R34" s="51"/>
      <c r="S34" s="51"/>
      <c r="T34" s="51"/>
      <c r="U34" s="51"/>
      <c r="V34" s="51"/>
    </row>
    <row r="35" spans="1:22" ht="20.25" x14ac:dyDescent="0.25">
      <c r="A35" s="51"/>
      <c r="B35" s="51"/>
      <c r="C35" s="85">
        <v>27</v>
      </c>
      <c r="D35" s="106">
        <f>IF(D34="","",IF(D34&lt;z!$D$13,D34+1,""))</f>
        <v>43888</v>
      </c>
      <c r="E35" s="97" t="str">
        <f>IF(z!I28=1,"jfookj",IF(z!I28=2,"lkseokj",IF(z!I28=3,"eaxyokj",IF(z!I28=4,"cq/kokj",IF(z!I28=5,"xq#okj",IF(z!I28=6,"'kqØokj",IF(z!I28=7,"'kfuokj"," ")))))))</f>
        <v>xq#okj</v>
      </c>
      <c r="F35" s="104"/>
      <c r="G35" s="98">
        <f t="shared" si="2"/>
        <v>1256.5999999999999</v>
      </c>
      <c r="H35" s="98">
        <f t="shared" si="2"/>
        <v>242.65</v>
      </c>
      <c r="I35" s="103"/>
      <c r="J35" s="103"/>
      <c r="K35" s="98">
        <f t="shared" si="0"/>
        <v>1256.5999999999999</v>
      </c>
      <c r="L35" s="98">
        <f t="shared" si="0"/>
        <v>242.65</v>
      </c>
      <c r="M35" s="98" t="str">
        <f>IF(AND(IF(AND(F35=""),z!J28,F35)="Wheat"),'DAILY ATTENDENCE'!G35*0.15,"-")</f>
        <v>-</v>
      </c>
      <c r="N35" s="98">
        <f>IF(AND(IF(AND(F35=""),z!J28,F35)="Rice"),'DAILY ATTENDENCE'!G35*0.15,"-")</f>
        <v>0</v>
      </c>
      <c r="O35" s="98">
        <f t="shared" si="1"/>
        <v>1256.5999999999999</v>
      </c>
      <c r="P35" s="98">
        <f t="shared" si="1"/>
        <v>242.65</v>
      </c>
      <c r="Q35" s="51"/>
      <c r="R35" s="51"/>
      <c r="S35" s="51"/>
      <c r="T35" s="51"/>
      <c r="U35" s="51"/>
      <c r="V35" s="51"/>
    </row>
    <row r="36" spans="1:22" ht="20.25" x14ac:dyDescent="0.25">
      <c r="A36" s="51"/>
      <c r="B36" s="51"/>
      <c r="C36" s="85">
        <v>28</v>
      </c>
      <c r="D36" s="106">
        <f>IF(D35="","",IF(D35&lt;z!$D$13,D35+1,""))</f>
        <v>43889</v>
      </c>
      <c r="E36" s="97" t="str">
        <f>IF(z!I29=1,"jfookj",IF(z!I29=2,"lkseokj",IF(z!I29=3,"eaxyokj",IF(z!I29=4,"cq/kokj",IF(z!I29=5,"xq#okj",IF(z!I29=6,"'kqØokj",IF(z!I29=7,"'kfuokj"," ")))))))</f>
        <v>'kqØokj</v>
      </c>
      <c r="F36" s="104"/>
      <c r="G36" s="98">
        <f t="shared" si="2"/>
        <v>1256.5999999999999</v>
      </c>
      <c r="H36" s="98">
        <f t="shared" si="2"/>
        <v>242.65</v>
      </c>
      <c r="I36" s="103"/>
      <c r="J36" s="103"/>
      <c r="K36" s="98">
        <f t="shared" si="0"/>
        <v>1256.5999999999999</v>
      </c>
      <c r="L36" s="98">
        <f t="shared" si="0"/>
        <v>242.65</v>
      </c>
      <c r="M36" s="98">
        <f>IF(AND(IF(AND(F36=""),z!J29,F36)="Wheat"),'DAILY ATTENDENCE'!G36*0.15,"-")</f>
        <v>0</v>
      </c>
      <c r="N36" s="98" t="str">
        <f>IF(AND(IF(AND(F36=""),z!J29,F36)="Rice"),'DAILY ATTENDENCE'!G36*0.15,"-")</f>
        <v>-</v>
      </c>
      <c r="O36" s="98">
        <f t="shared" si="1"/>
        <v>1256.5999999999999</v>
      </c>
      <c r="P36" s="98">
        <f t="shared" si="1"/>
        <v>242.65</v>
      </c>
      <c r="Q36" s="51"/>
      <c r="R36" s="51"/>
      <c r="S36" s="51"/>
      <c r="T36" s="51"/>
      <c r="U36" s="51"/>
      <c r="V36" s="51"/>
    </row>
    <row r="37" spans="1:22" ht="20.25" x14ac:dyDescent="0.25">
      <c r="A37" s="51"/>
      <c r="B37" s="51"/>
      <c r="C37" s="85">
        <v>29</v>
      </c>
      <c r="D37" s="106">
        <f>IF(D36="","",IF(D36&lt;z!$D$13,D36+1,""))</f>
        <v>43890</v>
      </c>
      <c r="E37" s="97" t="str">
        <f>IF(z!I30=1,"jfookj",IF(z!I30=2,"lkseokj",IF(z!I30=3,"eaxyokj",IF(z!I30=4,"cq/kokj",IF(z!I30=5,"xq#okj",IF(z!I30=6,"'kqØokj",IF(z!I30=7,"'kfuokj"," ")))))))</f>
        <v>'kfuokj</v>
      </c>
      <c r="F37" s="104"/>
      <c r="G37" s="98">
        <f t="shared" si="2"/>
        <v>1256.5999999999999</v>
      </c>
      <c r="H37" s="98">
        <f t="shared" si="2"/>
        <v>242.65</v>
      </c>
      <c r="I37" s="103"/>
      <c r="J37" s="103"/>
      <c r="K37" s="98">
        <f t="shared" si="0"/>
        <v>1256.5999999999999</v>
      </c>
      <c r="L37" s="98">
        <f t="shared" si="0"/>
        <v>242.65</v>
      </c>
      <c r="M37" s="98">
        <f>IF(AND(IF(AND(F37=""),z!J30,F37)="Wheat"),'DAILY ATTENDENCE'!G37*0.15,"-")</f>
        <v>0</v>
      </c>
      <c r="N37" s="98" t="str">
        <f>IF(AND(IF(AND(F37=""),z!J30,F37)="Rice"),'DAILY ATTENDENCE'!G37*0.15,"-")</f>
        <v>-</v>
      </c>
      <c r="O37" s="98">
        <f t="shared" si="1"/>
        <v>1256.5999999999999</v>
      </c>
      <c r="P37" s="98">
        <f t="shared" si="1"/>
        <v>242.65</v>
      </c>
      <c r="Q37" s="51"/>
      <c r="R37" s="51"/>
      <c r="S37" s="51"/>
      <c r="T37" s="51"/>
      <c r="U37" s="51"/>
      <c r="V37" s="51"/>
    </row>
    <row r="38" spans="1:22" ht="20.25" x14ac:dyDescent="0.25">
      <c r="A38" s="51"/>
      <c r="B38" s="51"/>
      <c r="C38" s="85">
        <v>30</v>
      </c>
      <c r="D38" s="106" t="str">
        <f>IF(D37="","",IF(D37&lt;z!$D$13,D37+1,""))</f>
        <v/>
      </c>
      <c r="E38" s="97" t="str">
        <f>IF(z!I31=1,"jfookj",IF(z!I31=2,"lkseokj",IF(z!I31=3,"eaxyokj",IF(z!I31=4,"cq/kokj",IF(z!I31=5,"xq#okj",IF(z!I31=6,"'kqØokj",IF(z!I31=7,"'kfuokj"," ")))))))</f>
        <v xml:space="preserve"> </v>
      </c>
      <c r="F38" s="104"/>
      <c r="G38" s="98">
        <f t="shared" si="2"/>
        <v>1256.5999999999999</v>
      </c>
      <c r="H38" s="98">
        <f t="shared" si="2"/>
        <v>242.65</v>
      </c>
      <c r="I38" s="103"/>
      <c r="J38" s="103"/>
      <c r="K38" s="98">
        <f t="shared" si="0"/>
        <v>1256.5999999999999</v>
      </c>
      <c r="L38" s="98">
        <f t="shared" si="0"/>
        <v>242.65</v>
      </c>
      <c r="M38" s="98" t="str">
        <f>IF(AND(IF(AND(F38=""),z!J31,F38)="Wheat"),'DAILY ATTENDENCE'!G38*0.15,"-")</f>
        <v>-</v>
      </c>
      <c r="N38" s="98" t="str">
        <f>IF(AND(IF(AND(F38=""),z!J31,F38)="Rice"),'DAILY ATTENDENCE'!G38*0.15,"-")</f>
        <v>-</v>
      </c>
      <c r="O38" s="98">
        <f t="shared" si="1"/>
        <v>1256.5999999999999</v>
      </c>
      <c r="P38" s="98">
        <f t="shared" si="1"/>
        <v>242.65</v>
      </c>
      <c r="Q38" s="51"/>
      <c r="R38" s="51"/>
      <c r="S38" s="51"/>
      <c r="T38" s="51"/>
      <c r="U38" s="51"/>
      <c r="V38" s="51"/>
    </row>
    <row r="39" spans="1:22" ht="20.25" x14ac:dyDescent="0.25">
      <c r="A39" s="51"/>
      <c r="B39" s="51"/>
      <c r="C39" s="85">
        <v>31</v>
      </c>
      <c r="D39" s="106" t="str">
        <f>IF(D38="","",IF(D38&lt;z!$D$13,D38+1,""))</f>
        <v/>
      </c>
      <c r="E39" s="97" t="str">
        <f>IF(z!I32=1,"jfookj",IF(z!I32=2,"lkseokj",IF(z!I32=3,"eaxyokj",IF(z!I32=4,"cq/kokj",IF(z!I32=5,"xq#okj",IF(z!I32=6,"'kqØokj",IF(z!I32=7,"'kfuokj"," ")))))))</f>
        <v xml:space="preserve"> </v>
      </c>
      <c r="F39" s="104"/>
      <c r="G39" s="98">
        <f t="shared" si="2"/>
        <v>1256.5999999999999</v>
      </c>
      <c r="H39" s="98">
        <f t="shared" si="2"/>
        <v>242.65</v>
      </c>
      <c r="I39" s="103"/>
      <c r="J39" s="103"/>
      <c r="K39" s="98">
        <f t="shared" si="0"/>
        <v>1256.5999999999999</v>
      </c>
      <c r="L39" s="98">
        <f t="shared" si="0"/>
        <v>242.65</v>
      </c>
      <c r="M39" s="98" t="str">
        <f>IF(AND(IF(AND(F39=""),z!J32,F39)="Wheat"),'DAILY ATTENDENCE'!G39*0.15,"-")</f>
        <v>-</v>
      </c>
      <c r="N39" s="98" t="str">
        <f>IF(AND(IF(AND(F39=""),z!J32,F39)="Rice"),'DAILY ATTENDENCE'!G39*0.15,"-")</f>
        <v>-</v>
      </c>
      <c r="O39" s="98">
        <f t="shared" si="1"/>
        <v>1256.5999999999999</v>
      </c>
      <c r="P39" s="98">
        <f t="shared" si="1"/>
        <v>242.65</v>
      </c>
      <c r="Q39" s="51"/>
      <c r="R39" s="51"/>
      <c r="S39" s="51"/>
      <c r="T39" s="51"/>
      <c r="U39" s="51"/>
      <c r="V39" s="51"/>
    </row>
    <row r="40" spans="1:22" ht="27" customHeight="1" x14ac:dyDescent="0.25">
      <c r="A40" s="51"/>
      <c r="B40" s="51"/>
      <c r="C40" s="174"/>
      <c r="D40" s="174"/>
      <c r="E40" s="174"/>
      <c r="F40" s="100" t="s">
        <v>91</v>
      </c>
      <c r="G40" s="174"/>
      <c r="H40" s="174"/>
      <c r="I40" s="101">
        <f>SUM(I9:I39)</f>
        <v>9</v>
      </c>
      <c r="J40" s="101">
        <f>SUM(J9:J39)</f>
        <v>8</v>
      </c>
      <c r="K40" s="174"/>
      <c r="L40" s="174"/>
      <c r="M40" s="101">
        <f>SUM(M9:M39)</f>
        <v>170.70000000000002</v>
      </c>
      <c r="N40" s="101">
        <f>SUM(N9:N39)</f>
        <v>0</v>
      </c>
      <c r="O40" s="102" t="s">
        <v>112</v>
      </c>
      <c r="P40" s="101">
        <f>'DAILY ATTENDENCE'!G40*'BASIC DETAIL'!M26</f>
        <v>7635.98</v>
      </c>
      <c r="Q40" s="51"/>
      <c r="R40" s="51"/>
      <c r="S40" s="51"/>
      <c r="T40" s="51"/>
      <c r="U40" s="51"/>
      <c r="V40" s="51"/>
    </row>
    <row r="41" spans="1:2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</row>
    <row r="42" spans="1:2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</row>
    <row r="43" spans="1:2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1:2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1:2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</row>
    <row r="46" spans="1:2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</row>
    <row r="47" spans="1:2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spans="1:2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spans="1:2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spans="1:2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spans="1:2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1:2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spans="1:2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spans="1:2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</row>
  </sheetData>
  <sheetProtection password="9412" sheet="1" objects="1" scenarios="1" selectLockedCells="1"/>
  <mergeCells count="15">
    <mergeCell ref="H3:K3"/>
    <mergeCell ref="I5:J5"/>
    <mergeCell ref="C7:C8"/>
    <mergeCell ref="D7:D8"/>
    <mergeCell ref="E7:E8"/>
    <mergeCell ref="F7:F8"/>
    <mergeCell ref="G7:H7"/>
    <mergeCell ref="I7:J7"/>
    <mergeCell ref="K7:L7"/>
    <mergeCell ref="F6:J6"/>
    <mergeCell ref="M7:N7"/>
    <mergeCell ref="O7:P7"/>
    <mergeCell ref="C40:E40"/>
    <mergeCell ref="G40:H40"/>
    <mergeCell ref="K40:L4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z!C7:C9</xm:f>
          </x14:formula1>
          <xm:sqref>F9:F39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  <pageSetUpPr fitToPage="1"/>
  </sheetPr>
  <dimension ref="A1:W98"/>
  <sheetViews>
    <sheetView showGridLines="0" topLeftCell="A43" zoomScale="47" zoomScaleNormal="47" zoomScalePageLayoutView="62" workbookViewId="0">
      <selection activeCell="H6" sqref="H6"/>
    </sheetView>
  </sheetViews>
  <sheetFormatPr defaultRowHeight="15" x14ac:dyDescent="0.25"/>
  <cols>
    <col min="1" max="1" width="13.28515625" style="4" customWidth="1"/>
    <col min="2" max="5" width="9.140625" style="4"/>
    <col min="6" max="6" width="12" style="4" customWidth="1"/>
    <col min="7" max="10" width="9.140625" style="4"/>
    <col min="11" max="11" width="10.85546875" style="4" customWidth="1"/>
    <col min="12" max="12" width="10.7109375" style="4" customWidth="1"/>
    <col min="13" max="21" width="9.140625" style="4"/>
    <col min="22" max="22" width="11.28515625" style="4" customWidth="1"/>
    <col min="23" max="23" width="11.85546875" style="4" customWidth="1"/>
    <col min="24" max="16384" width="9.140625" style="4"/>
  </cols>
  <sheetData>
    <row r="1" spans="1:23" ht="15.75" thickBot="1" x14ac:dyDescent="0.3"/>
    <row r="2" spans="1:23" ht="120.75" customHeight="1" x14ac:dyDescent="0.25">
      <c r="A2" s="257" t="s">
        <v>154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9"/>
    </row>
    <row r="3" spans="1:23" ht="42" customHeight="1" x14ac:dyDescent="0.25">
      <c r="A3" s="263" t="s">
        <v>114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 t="str">
        <f>'BASIC DETAIL'!K7</f>
        <v>2020-21</v>
      </c>
      <c r="N3" s="265"/>
      <c r="O3" s="265"/>
      <c r="P3" s="265"/>
      <c r="Q3" s="265"/>
      <c r="R3" s="265"/>
      <c r="S3" s="265"/>
      <c r="T3" s="265"/>
      <c r="U3" s="265"/>
      <c r="V3" s="265"/>
      <c r="W3" s="266"/>
    </row>
    <row r="4" spans="1:23" ht="48" customHeight="1" thickBot="1" x14ac:dyDescent="0.3">
      <c r="A4" s="260" t="s">
        <v>113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2"/>
    </row>
    <row r="5" spans="1:23" ht="99.75" customHeight="1" x14ac:dyDescent="0.25">
      <c r="A5" s="39"/>
      <c r="B5" s="40"/>
      <c r="C5" s="40"/>
      <c r="D5" s="40"/>
      <c r="E5" s="40"/>
      <c r="F5" s="256" t="s">
        <v>115</v>
      </c>
      <c r="G5" s="256"/>
      <c r="H5" s="256"/>
      <c r="I5" s="267" t="str">
        <f>IF(AND('BASIC DETAIL'!F6=""),"",'BASIC DETAIL'!F6)</f>
        <v>jktdh; mPp izkFkfed fo|ky; lkcnM+k</v>
      </c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9"/>
      <c r="V5" s="29"/>
      <c r="W5" s="30"/>
    </row>
    <row r="6" spans="1:23" s="15" customFormat="1" ht="60.75" customHeight="1" x14ac:dyDescent="0.5">
      <c r="A6" s="229" t="s">
        <v>116</v>
      </c>
      <c r="B6" s="230"/>
      <c r="C6" s="230"/>
      <c r="D6" s="230"/>
      <c r="E6" s="231" t="str">
        <f>IF(AND('BASIC DETAIL'!D5=""),"",'BASIC DETAIL'!D5)</f>
        <v>usxfM+;k</v>
      </c>
      <c r="F6" s="231"/>
      <c r="G6" s="41"/>
      <c r="H6" s="41"/>
      <c r="I6" s="41"/>
      <c r="J6" s="230" t="s">
        <v>117</v>
      </c>
      <c r="K6" s="230"/>
      <c r="L6" s="231" t="str">
        <f>IF(AND('BASIC DETAIL'!D6=""),"",'BASIC DETAIL'!D6)</f>
        <v>vklhUn</v>
      </c>
      <c r="M6" s="231"/>
      <c r="N6" s="231"/>
      <c r="O6" s="231"/>
      <c r="P6" s="41"/>
      <c r="Q6" s="41"/>
      <c r="R6" s="230" t="s">
        <v>118</v>
      </c>
      <c r="S6" s="230"/>
      <c r="T6" s="231" t="str">
        <f>IF(AND('BASIC DETAIL'!D7=""),"",'BASIC DETAIL'!D7)</f>
        <v>HkhyokM+k</v>
      </c>
      <c r="U6" s="231"/>
      <c r="V6" s="231"/>
      <c r="W6" s="232"/>
    </row>
    <row r="7" spans="1:23" s="16" customFormat="1" ht="71.25" customHeight="1" thickBot="1" x14ac:dyDescent="0.5">
      <c r="A7" s="274" t="s">
        <v>119</v>
      </c>
      <c r="B7" s="275"/>
      <c r="C7" s="275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276" t="s">
        <v>120</v>
      </c>
      <c r="T7" s="276"/>
      <c r="U7" s="277">
        <f ca="1">TODAY()</f>
        <v>43888</v>
      </c>
      <c r="V7" s="277"/>
      <c r="W7" s="278"/>
    </row>
    <row r="8" spans="1:23" ht="42.6" customHeight="1" thickBot="1" x14ac:dyDescent="0.3">
      <c r="A8" s="252" t="s">
        <v>121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4"/>
    </row>
    <row r="9" spans="1:23" ht="64.5" customHeight="1" x14ac:dyDescent="0.25">
      <c r="A9" s="268" t="s">
        <v>122</v>
      </c>
      <c r="B9" s="269"/>
      <c r="C9" s="270"/>
      <c r="D9" s="284" t="str">
        <f>z!F15</f>
        <v>Qjojh&amp;2020</v>
      </c>
      <c r="E9" s="284"/>
      <c r="F9" s="284"/>
      <c r="G9" s="271" t="s">
        <v>124</v>
      </c>
      <c r="H9" s="272"/>
      <c r="I9" s="272"/>
      <c r="J9" s="272"/>
      <c r="K9" s="273"/>
      <c r="L9" s="290" t="s">
        <v>125</v>
      </c>
      <c r="M9" s="291"/>
      <c r="N9" s="291"/>
      <c r="O9" s="291"/>
      <c r="P9" s="292"/>
      <c r="Q9" s="287" t="s">
        <v>123</v>
      </c>
      <c r="R9" s="288"/>
      <c r="S9" s="289"/>
      <c r="T9" s="285" t="str">
        <f>IF(AND('BASIC DETAIL'!L6=""),"",'BASIC DETAIL'!L6)</f>
        <v/>
      </c>
      <c r="U9" s="285"/>
      <c r="V9" s="285"/>
      <c r="W9" s="286"/>
    </row>
    <row r="10" spans="1:23" ht="60.75" customHeight="1" x14ac:dyDescent="0.25">
      <c r="A10" s="282" t="s">
        <v>126</v>
      </c>
      <c r="B10" s="283"/>
      <c r="C10" s="283"/>
      <c r="D10" s="239" t="str">
        <f>'BASIC DETAIL'!L5</f>
        <v>d{kk 1 ls 8</v>
      </c>
      <c r="E10" s="240"/>
      <c r="F10" s="241"/>
      <c r="G10" s="242" t="s">
        <v>127</v>
      </c>
      <c r="H10" s="243"/>
      <c r="I10" s="243"/>
      <c r="J10" s="243"/>
      <c r="K10" s="244"/>
      <c r="L10" s="245" t="s">
        <v>128</v>
      </c>
      <c r="M10" s="246"/>
      <c r="N10" s="246"/>
      <c r="O10" s="246"/>
      <c r="P10" s="247"/>
      <c r="Q10" s="248" t="s">
        <v>129</v>
      </c>
      <c r="R10" s="249"/>
      <c r="S10" s="250"/>
      <c r="T10" s="225" t="str">
        <f>'BASIC DETAIL'!M7</f>
        <v>xzkeh.k</v>
      </c>
      <c r="U10" s="226"/>
      <c r="V10" s="226"/>
      <c r="W10" s="251"/>
    </row>
    <row r="11" spans="1:23" s="17" customFormat="1" ht="44.25" customHeight="1" x14ac:dyDescent="0.5">
      <c r="A11" s="279" t="s">
        <v>130</v>
      </c>
      <c r="B11" s="200" t="s">
        <v>0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 t="s">
        <v>1</v>
      </c>
      <c r="N11" s="200"/>
      <c r="O11" s="200"/>
      <c r="P11" s="200"/>
      <c r="Q11" s="200"/>
      <c r="R11" s="200"/>
      <c r="S11" s="200"/>
      <c r="T11" s="200"/>
      <c r="U11" s="200"/>
      <c r="V11" s="200"/>
      <c r="W11" s="201"/>
    </row>
    <row r="12" spans="1:23" ht="49.5" customHeight="1" x14ac:dyDescent="0.25">
      <c r="A12" s="280"/>
      <c r="B12" s="299" t="s">
        <v>2</v>
      </c>
      <c r="C12" s="299"/>
      <c r="D12" s="299" t="s">
        <v>3</v>
      </c>
      <c r="E12" s="299"/>
      <c r="F12" s="299" t="s">
        <v>4</v>
      </c>
      <c r="G12" s="299"/>
      <c r="H12" s="299" t="s">
        <v>5</v>
      </c>
      <c r="I12" s="299"/>
      <c r="J12" s="299" t="s">
        <v>6</v>
      </c>
      <c r="K12" s="299"/>
      <c r="L12" s="303" t="s">
        <v>9</v>
      </c>
      <c r="M12" s="299" t="s">
        <v>2</v>
      </c>
      <c r="N12" s="299"/>
      <c r="O12" s="299" t="s">
        <v>3</v>
      </c>
      <c r="P12" s="299"/>
      <c r="Q12" s="299" t="s">
        <v>4</v>
      </c>
      <c r="R12" s="299"/>
      <c r="S12" s="299" t="s">
        <v>5</v>
      </c>
      <c r="T12" s="299"/>
      <c r="U12" s="299" t="s">
        <v>6</v>
      </c>
      <c r="V12" s="299"/>
      <c r="W12" s="310" t="s">
        <v>9</v>
      </c>
    </row>
    <row r="13" spans="1:23" ht="49.5" customHeight="1" x14ac:dyDescent="0.25">
      <c r="A13" s="280"/>
      <c r="B13" s="82" t="s">
        <v>7</v>
      </c>
      <c r="C13" s="82" t="s">
        <v>8</v>
      </c>
      <c r="D13" s="82" t="s">
        <v>7</v>
      </c>
      <c r="E13" s="82" t="s">
        <v>8</v>
      </c>
      <c r="F13" s="82" t="s">
        <v>7</v>
      </c>
      <c r="G13" s="82" t="s">
        <v>8</v>
      </c>
      <c r="H13" s="82" t="s">
        <v>7</v>
      </c>
      <c r="I13" s="82" t="s">
        <v>8</v>
      </c>
      <c r="J13" s="82" t="s">
        <v>7</v>
      </c>
      <c r="K13" s="82" t="s">
        <v>8</v>
      </c>
      <c r="L13" s="304"/>
      <c r="M13" s="82" t="s">
        <v>7</v>
      </c>
      <c r="N13" s="82" t="s">
        <v>8</v>
      </c>
      <c r="O13" s="82" t="s">
        <v>7</v>
      </c>
      <c r="P13" s="82" t="s">
        <v>8</v>
      </c>
      <c r="Q13" s="82" t="s">
        <v>7</v>
      </c>
      <c r="R13" s="82" t="s">
        <v>8</v>
      </c>
      <c r="S13" s="82" t="s">
        <v>7</v>
      </c>
      <c r="T13" s="82" t="s">
        <v>8</v>
      </c>
      <c r="U13" s="82" t="s">
        <v>7</v>
      </c>
      <c r="V13" s="82" t="s">
        <v>8</v>
      </c>
      <c r="W13" s="311"/>
    </row>
    <row r="14" spans="1:23" ht="57" customHeight="1" thickBot="1" x14ac:dyDescent="0.3">
      <c r="A14" s="281"/>
      <c r="B14" s="79">
        <f>IF(AND('BASIC DETAIL'!C12=""),"",'BASIC DETAIL'!C12)</f>
        <v>7</v>
      </c>
      <c r="C14" s="79">
        <f>IF(AND('BASIC DETAIL'!D12=""),"",'BASIC DETAIL'!D12)</f>
        <v>11</v>
      </c>
      <c r="D14" s="79">
        <f>IF(AND('BASIC DETAIL'!E12=""),"",'BASIC DETAIL'!E12)</f>
        <v>5</v>
      </c>
      <c r="E14" s="79">
        <f>IF(AND('BASIC DETAIL'!F12=""),"",'BASIC DETAIL'!F12)</f>
        <v>5</v>
      </c>
      <c r="F14" s="79">
        <f>IF(AND('BASIC DETAIL'!G12=""),"",'BASIC DETAIL'!G12)</f>
        <v>26</v>
      </c>
      <c r="G14" s="79">
        <f>IF(AND('BASIC DETAIL'!H12=""),"",'BASIC DETAIL'!H12)</f>
        <v>24</v>
      </c>
      <c r="H14" s="79">
        <f>IF(AND('BASIC DETAIL'!I12=""),"",'BASIC DETAIL'!I12)</f>
        <v>3</v>
      </c>
      <c r="I14" s="79">
        <f>IF(AND('BASIC DETAIL'!J12=""),"",'BASIC DETAIL'!J12)</f>
        <v>4</v>
      </c>
      <c r="J14" s="79">
        <f>IF(AND('BASIC DETAIL'!K12=""),"",'BASIC DETAIL'!K12)</f>
        <v>41</v>
      </c>
      <c r="K14" s="79">
        <f>IF(AND('BASIC DETAIL'!L12=""),"",'BASIC DETAIL'!L12)</f>
        <v>44</v>
      </c>
      <c r="L14" s="79">
        <f>IF(AND('BASIC DETAIL'!M12=""),"",'BASIC DETAIL'!M12)</f>
        <v>85</v>
      </c>
      <c r="M14" s="79">
        <f>IF(AND('BASIC DETAIL'!C13=""),"",'BASIC DETAIL'!C13)</f>
        <v>4</v>
      </c>
      <c r="N14" s="79">
        <f>IF(AND('BASIC DETAIL'!D13=""),"",'BASIC DETAIL'!D13)</f>
        <v>8</v>
      </c>
      <c r="O14" s="79">
        <f>IF(AND('BASIC DETAIL'!E13=""),"",'BASIC DETAIL'!E13)</f>
        <v>2</v>
      </c>
      <c r="P14" s="79">
        <f>IF(AND('BASIC DETAIL'!F13=""),"",'BASIC DETAIL'!F13)</f>
        <v>1</v>
      </c>
      <c r="Q14" s="79">
        <f>IF(AND('BASIC DETAIL'!G13=""),"",'BASIC DETAIL'!G13)</f>
        <v>17</v>
      </c>
      <c r="R14" s="79">
        <f>IF(AND('BASIC DETAIL'!H13=""),"",'BASIC DETAIL'!H13)</f>
        <v>28</v>
      </c>
      <c r="S14" s="79">
        <f>IF(AND('BASIC DETAIL'!I13=""),"",'BASIC DETAIL'!I13)</f>
        <v>0</v>
      </c>
      <c r="T14" s="79">
        <f>IF(AND('BASIC DETAIL'!J13=""),"",'BASIC DETAIL'!J13)</f>
        <v>1</v>
      </c>
      <c r="U14" s="79">
        <f>IF(AND('BASIC DETAIL'!K13=""),"",'BASIC DETAIL'!K13)</f>
        <v>23</v>
      </c>
      <c r="V14" s="79">
        <f>IF(AND('BASIC DETAIL'!L13=""),"",'BASIC DETAIL'!L13)</f>
        <v>38</v>
      </c>
      <c r="W14" s="80">
        <f>IF(AND('BASIC DETAIL'!M13=""),"",'BASIC DETAIL'!M13)</f>
        <v>61</v>
      </c>
    </row>
    <row r="15" spans="1:23" ht="42.6" customHeight="1" thickBot="1" x14ac:dyDescent="0.3">
      <c r="A15" s="252" t="s">
        <v>131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4"/>
    </row>
    <row r="16" spans="1:23" s="18" customFormat="1" ht="47.25" customHeight="1" x14ac:dyDescent="0.35">
      <c r="A16" s="300" t="s">
        <v>132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 t="s">
        <v>155</v>
      </c>
      <c r="M16" s="301"/>
      <c r="N16" s="301"/>
      <c r="O16" s="301"/>
      <c r="P16" s="301"/>
      <c r="Q16" s="301"/>
      <c r="R16" s="301" t="s">
        <v>133</v>
      </c>
      <c r="S16" s="301"/>
      <c r="T16" s="301"/>
      <c r="U16" s="301"/>
      <c r="V16" s="301"/>
      <c r="W16" s="302"/>
    </row>
    <row r="17" spans="1:23" ht="64.5" customHeight="1" thickBot="1" x14ac:dyDescent="0.3">
      <c r="A17" s="305" t="str">
        <f>IF(AND('BASIC DETAIL'!E16=""),"",'BASIC DETAIL'!E16)</f>
        <v>BRGB ASIND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 t="str">
        <f>IF(AND('BASIC DETAIL'!D17=""),"",'BASIC DETAIL'!D17)</f>
        <v>BARB0BRGBXX</v>
      </c>
      <c r="M17" s="306"/>
      <c r="N17" s="306"/>
      <c r="O17" s="306"/>
      <c r="P17" s="306"/>
      <c r="Q17" s="306"/>
      <c r="R17" s="307">
        <f>IF(AND('BASIC DETAIL'!I17=""),"",'BASIC DETAIL'!I17)</f>
        <v>40350100008535</v>
      </c>
      <c r="S17" s="308"/>
      <c r="T17" s="308"/>
      <c r="U17" s="308"/>
      <c r="V17" s="308"/>
      <c r="W17" s="309"/>
    </row>
    <row r="18" spans="1:23" s="19" customFormat="1" ht="42.6" customHeight="1" thickBot="1" x14ac:dyDescent="0.35">
      <c r="A18" s="252" t="s">
        <v>135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4"/>
    </row>
    <row r="19" spans="1:23" ht="63.75" customHeight="1" x14ac:dyDescent="0.25">
      <c r="A19" s="43" t="s">
        <v>86</v>
      </c>
      <c r="B19" s="293" t="s">
        <v>24</v>
      </c>
      <c r="C19" s="293"/>
      <c r="D19" s="293"/>
      <c r="E19" s="293"/>
      <c r="F19" s="293"/>
      <c r="G19" s="294" t="s">
        <v>25</v>
      </c>
      <c r="H19" s="294"/>
      <c r="I19" s="293" t="s">
        <v>26</v>
      </c>
      <c r="J19" s="293"/>
      <c r="K19" s="293"/>
      <c r="L19" s="293" t="s">
        <v>28</v>
      </c>
      <c r="M19" s="293"/>
      <c r="N19" s="255" t="s">
        <v>29</v>
      </c>
      <c r="O19" s="255"/>
      <c r="P19" s="293" t="s">
        <v>30</v>
      </c>
      <c r="Q19" s="293"/>
      <c r="R19" s="293"/>
      <c r="S19" s="293"/>
      <c r="T19" s="293"/>
      <c r="U19" s="293"/>
      <c r="V19" s="312" t="s">
        <v>136</v>
      </c>
      <c r="W19" s="313"/>
    </row>
    <row r="20" spans="1:23" ht="47.25" customHeight="1" x14ac:dyDescent="0.25">
      <c r="A20" s="44" t="s">
        <v>137</v>
      </c>
      <c r="B20" s="206" t="str">
        <f>IF(AND('BASIC DETAIL'!B21=""),"",'BASIC DETAIL'!B21)</f>
        <v>d`".kk nsoh oS".ko</v>
      </c>
      <c r="C20" s="206"/>
      <c r="D20" s="206"/>
      <c r="E20" s="206"/>
      <c r="F20" s="206"/>
      <c r="G20" s="234" t="str">
        <f>IF(AND('BASIC DETAIL'!E21=""),"",'BASIC DETAIL'!E21)</f>
        <v>F</v>
      </c>
      <c r="H20" s="234"/>
      <c r="I20" s="206" t="str">
        <f>IF(AND('BASIC DETAIL'!F21=""),"",'BASIC DETAIL'!F21)</f>
        <v>oS".ko</v>
      </c>
      <c r="J20" s="206"/>
      <c r="K20" s="206"/>
      <c r="L20" s="234" t="str">
        <f>IF(AND('BASIC DETAIL'!G21=""),"",'BASIC DETAIL'!G21)</f>
        <v>OBC</v>
      </c>
      <c r="M20" s="234"/>
      <c r="N20" s="234" t="str">
        <f>IF(AND('BASIC DETAIL'!H21=""),"",'BASIC DETAIL'!H21)</f>
        <v>Cash</v>
      </c>
      <c r="O20" s="234"/>
      <c r="P20" s="234" t="str">
        <f>IF(AND('BASIC DETAIL'!I21=""),"",'BASIC DETAIL'!I21)</f>
        <v/>
      </c>
      <c r="Q20" s="234"/>
      <c r="R20" s="234"/>
      <c r="S20" s="234"/>
      <c r="T20" s="234"/>
      <c r="U20" s="234"/>
      <c r="V20" s="234">
        <f>IF(AND('BASIC DETAIL'!M21=""),"",'BASIC DETAIL'!M21)</f>
        <v>1320</v>
      </c>
      <c r="W20" s="235"/>
    </row>
    <row r="21" spans="1:23" ht="45" customHeight="1" x14ac:dyDescent="0.25">
      <c r="A21" s="44" t="s">
        <v>138</v>
      </c>
      <c r="B21" s="206" t="str">
        <f>IF(AND('BASIC DETAIL'!B22=""),"",'BASIC DETAIL'!B22)</f>
        <v>deyk nsoh oS".ko</v>
      </c>
      <c r="C21" s="206"/>
      <c r="D21" s="206"/>
      <c r="E21" s="206"/>
      <c r="F21" s="206"/>
      <c r="G21" s="234" t="str">
        <f>IF(AND('BASIC DETAIL'!E22=""),"",'BASIC DETAIL'!E22)</f>
        <v>F</v>
      </c>
      <c r="H21" s="234"/>
      <c r="I21" s="206" t="str">
        <f>IF(AND('BASIC DETAIL'!F22=""),"",'BASIC DETAIL'!F22)</f>
        <v>oS".ko</v>
      </c>
      <c r="J21" s="206"/>
      <c r="K21" s="206"/>
      <c r="L21" s="234" t="str">
        <f>IF(AND('BASIC DETAIL'!G22=""),"",'BASIC DETAIL'!G22)</f>
        <v>OBC</v>
      </c>
      <c r="M21" s="234"/>
      <c r="N21" s="234" t="str">
        <f>IF(AND('BASIC DETAIL'!H22=""),"",'BASIC DETAIL'!H22)</f>
        <v>Cash</v>
      </c>
      <c r="O21" s="234"/>
      <c r="P21" s="234" t="str">
        <f>IF(AND('BASIC DETAIL'!I22=""),"",'BASIC DETAIL'!I22)</f>
        <v/>
      </c>
      <c r="Q21" s="234"/>
      <c r="R21" s="234"/>
      <c r="S21" s="234"/>
      <c r="T21" s="234"/>
      <c r="U21" s="234"/>
      <c r="V21" s="234">
        <f>IF(AND('BASIC DETAIL'!M22=""),"",'BASIC DETAIL'!M22)</f>
        <v>1320</v>
      </c>
      <c r="W21" s="235"/>
    </row>
    <row r="22" spans="1:23" ht="48" customHeight="1" thickBot="1" x14ac:dyDescent="0.3">
      <c r="A22" s="45" t="s">
        <v>134</v>
      </c>
      <c r="B22" s="236" t="str">
        <f>IF(AND('BASIC DETAIL'!B23=""),"",'BASIC DETAIL'!B23)</f>
        <v/>
      </c>
      <c r="C22" s="236"/>
      <c r="D22" s="236"/>
      <c r="E22" s="236"/>
      <c r="F22" s="236"/>
      <c r="G22" s="237" t="str">
        <f>IF(AND('BASIC DETAIL'!E23=""),"",'BASIC DETAIL'!E23)</f>
        <v/>
      </c>
      <c r="H22" s="237"/>
      <c r="I22" s="236" t="str">
        <f>IF(AND('BASIC DETAIL'!F23=""),"",'BASIC DETAIL'!F23)</f>
        <v/>
      </c>
      <c r="J22" s="236"/>
      <c r="K22" s="236"/>
      <c r="L22" s="237" t="str">
        <f>IF(AND('BASIC DETAIL'!G23=""),"",'BASIC DETAIL'!G23)</f>
        <v/>
      </c>
      <c r="M22" s="237"/>
      <c r="N22" s="237" t="str">
        <f>IF(AND('BASIC DETAIL'!H23=""),"",'BASIC DETAIL'!H23)</f>
        <v/>
      </c>
      <c r="O22" s="237"/>
      <c r="P22" s="237" t="str">
        <f>IF(AND('BASIC DETAIL'!I23=""),"",'BASIC DETAIL'!I23)</f>
        <v/>
      </c>
      <c r="Q22" s="237"/>
      <c r="R22" s="237"/>
      <c r="S22" s="237"/>
      <c r="T22" s="237"/>
      <c r="U22" s="237"/>
      <c r="V22" s="237" t="str">
        <f>IF(AND('BASIC DETAIL'!M23=""),"",'BASIC DETAIL'!M23)</f>
        <v/>
      </c>
      <c r="W22" s="238"/>
    </row>
    <row r="23" spans="1:23" ht="42.6" customHeight="1" thickBot="1" x14ac:dyDescent="0.3">
      <c r="A23" s="252" t="s">
        <v>140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4"/>
    </row>
    <row r="24" spans="1:23" ht="54.75" customHeight="1" x14ac:dyDescent="0.25">
      <c r="A24" s="43" t="s">
        <v>86</v>
      </c>
      <c r="B24" s="293" t="s">
        <v>141</v>
      </c>
      <c r="C24" s="293"/>
      <c r="D24" s="293"/>
      <c r="E24" s="293"/>
      <c r="F24" s="293"/>
      <c r="G24" s="293"/>
      <c r="H24" s="293"/>
      <c r="I24" s="293"/>
      <c r="J24" s="295" t="s">
        <v>142</v>
      </c>
      <c r="K24" s="295"/>
      <c r="L24" s="296" t="s">
        <v>87</v>
      </c>
      <c r="M24" s="296"/>
      <c r="N24" s="296"/>
      <c r="O24" s="297" t="s">
        <v>143</v>
      </c>
      <c r="P24" s="297"/>
      <c r="Q24" s="297"/>
      <c r="R24" s="297"/>
      <c r="S24" s="297"/>
      <c r="T24" s="297"/>
      <c r="U24" s="297"/>
      <c r="V24" s="297"/>
      <c r="W24" s="298"/>
    </row>
    <row r="25" spans="1:23" ht="42.6" customHeight="1" x14ac:dyDescent="0.25">
      <c r="A25" s="81" t="s">
        <v>137</v>
      </c>
      <c r="B25" s="317" t="s">
        <v>146</v>
      </c>
      <c r="C25" s="317"/>
      <c r="D25" s="317"/>
      <c r="E25" s="317"/>
      <c r="F25" s="317"/>
      <c r="G25" s="317"/>
      <c r="H25" s="317"/>
      <c r="I25" s="317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9"/>
    </row>
    <row r="26" spans="1:23" ht="42.6" customHeight="1" x14ac:dyDescent="0.25">
      <c r="A26" s="81" t="s">
        <v>138</v>
      </c>
      <c r="B26" s="317" t="s">
        <v>147</v>
      </c>
      <c r="C26" s="317"/>
      <c r="D26" s="317"/>
      <c r="E26" s="317"/>
      <c r="F26" s="317"/>
      <c r="G26" s="317"/>
      <c r="H26" s="317"/>
      <c r="I26" s="317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9"/>
    </row>
    <row r="27" spans="1:23" ht="42.6" customHeight="1" x14ac:dyDescent="0.25">
      <c r="A27" s="81" t="s">
        <v>134</v>
      </c>
      <c r="B27" s="317" t="s">
        <v>148</v>
      </c>
      <c r="C27" s="317"/>
      <c r="D27" s="317"/>
      <c r="E27" s="317"/>
      <c r="F27" s="317"/>
      <c r="G27" s="317"/>
      <c r="H27" s="317"/>
      <c r="I27" s="317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9"/>
    </row>
    <row r="28" spans="1:23" ht="42.6" customHeight="1" x14ac:dyDescent="0.25">
      <c r="A28" s="81" t="s">
        <v>144</v>
      </c>
      <c r="B28" s="317" t="s">
        <v>149</v>
      </c>
      <c r="C28" s="317"/>
      <c r="D28" s="317"/>
      <c r="E28" s="317"/>
      <c r="F28" s="317"/>
      <c r="G28" s="317"/>
      <c r="H28" s="317"/>
      <c r="I28" s="317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9"/>
    </row>
    <row r="29" spans="1:23" ht="42.6" customHeight="1" thickBot="1" x14ac:dyDescent="0.3">
      <c r="A29" s="46" t="s">
        <v>145</v>
      </c>
      <c r="B29" s="314" t="s">
        <v>150</v>
      </c>
      <c r="C29" s="314"/>
      <c r="D29" s="314"/>
      <c r="E29" s="314"/>
      <c r="F29" s="314"/>
      <c r="G29" s="314"/>
      <c r="H29" s="314"/>
      <c r="I29" s="314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6"/>
    </row>
    <row r="30" spans="1:23" ht="42.6" customHeight="1" thickBot="1" x14ac:dyDescent="0.3">
      <c r="A30" s="252" t="s">
        <v>151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4"/>
    </row>
    <row r="31" spans="1:23" ht="45.75" customHeight="1" x14ac:dyDescent="0.25">
      <c r="A31" s="83" t="s">
        <v>86</v>
      </c>
      <c r="B31" s="337" t="s">
        <v>152</v>
      </c>
      <c r="C31" s="338"/>
      <c r="D31" s="338"/>
      <c r="E31" s="339"/>
      <c r="F31" s="337" t="s">
        <v>153</v>
      </c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40"/>
    </row>
    <row r="32" spans="1:23" ht="23.25" customHeight="1" x14ac:dyDescent="0.25">
      <c r="A32" s="322"/>
      <c r="B32" s="325"/>
      <c r="C32" s="326"/>
      <c r="D32" s="326"/>
      <c r="E32" s="327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34"/>
    </row>
    <row r="33" spans="1:23" ht="23.25" customHeight="1" x14ac:dyDescent="0.25">
      <c r="A33" s="323"/>
      <c r="B33" s="328"/>
      <c r="C33" s="329"/>
      <c r="D33" s="329"/>
      <c r="E33" s="330"/>
      <c r="F33" s="328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35"/>
    </row>
    <row r="34" spans="1:23" ht="23.25" customHeight="1" x14ac:dyDescent="0.25">
      <c r="A34" s="323"/>
      <c r="B34" s="328"/>
      <c r="C34" s="329"/>
      <c r="D34" s="329"/>
      <c r="E34" s="330"/>
      <c r="F34" s="328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35"/>
    </row>
    <row r="35" spans="1:23" ht="23.25" customHeight="1" x14ac:dyDescent="0.25">
      <c r="A35" s="323"/>
      <c r="B35" s="328"/>
      <c r="C35" s="329"/>
      <c r="D35" s="329"/>
      <c r="E35" s="330"/>
      <c r="F35" s="328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35"/>
    </row>
    <row r="36" spans="1:23" ht="23.25" customHeight="1" x14ac:dyDescent="0.25">
      <c r="A36" s="323"/>
      <c r="B36" s="328"/>
      <c r="C36" s="329"/>
      <c r="D36" s="329"/>
      <c r="E36" s="330"/>
      <c r="F36" s="328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35"/>
    </row>
    <row r="37" spans="1:23" ht="23.25" customHeight="1" x14ac:dyDescent="0.25">
      <c r="A37" s="323"/>
      <c r="B37" s="328"/>
      <c r="C37" s="329"/>
      <c r="D37" s="329"/>
      <c r="E37" s="330"/>
      <c r="F37" s="328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35"/>
    </row>
    <row r="38" spans="1:23" ht="82.5" customHeight="1" thickBot="1" x14ac:dyDescent="0.3">
      <c r="A38" s="324"/>
      <c r="B38" s="331"/>
      <c r="C38" s="332"/>
      <c r="D38" s="332"/>
      <c r="E38" s="333"/>
      <c r="F38" s="331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6"/>
    </row>
    <row r="39" spans="1:23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 t="s">
        <v>156</v>
      </c>
    </row>
    <row r="40" spans="1:23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233" t="s">
        <v>157</v>
      </c>
    </row>
    <row r="41" spans="1:23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233"/>
    </row>
    <row r="42" spans="1:23" ht="15.75" thickBot="1" x14ac:dyDescent="0.3"/>
    <row r="43" spans="1:23" ht="50.1" customHeight="1" x14ac:dyDescent="0.25">
      <c r="A43" s="186" t="s">
        <v>161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8"/>
    </row>
    <row r="44" spans="1:23" ht="45" customHeight="1" x14ac:dyDescent="0.25">
      <c r="A44" s="20" t="s">
        <v>86</v>
      </c>
      <c r="B44" s="341" t="s">
        <v>158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21"/>
      <c r="T44" s="200" t="s">
        <v>0</v>
      </c>
      <c r="U44" s="200"/>
      <c r="V44" s="341" t="s">
        <v>1</v>
      </c>
      <c r="W44" s="343"/>
    </row>
    <row r="45" spans="1:23" ht="39.950000000000003" customHeight="1" x14ac:dyDescent="0.25">
      <c r="A45" s="22">
        <v>1</v>
      </c>
      <c r="B45" s="225" t="s">
        <v>159</v>
      </c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3" t="str">
        <f>IF(AND('DAILY ATTENDENCE'!E85=""),"",'DAILY ATTENDENCE'!E85)</f>
        <v/>
      </c>
      <c r="T45" s="219">
        <f>IF(AND('DAILY ATTENDENCE'!F44=""),"",'DAILY ATTENDENCE'!F44)</f>
        <v>21</v>
      </c>
      <c r="U45" s="219"/>
      <c r="V45" s="220">
        <f>IF(AND('DAILY ATTENDENCE'!F45=""),"",'DAILY ATTENDENCE'!F45)</f>
        <v>21</v>
      </c>
      <c r="W45" s="222"/>
    </row>
    <row r="46" spans="1:23" ht="39.950000000000003" customHeight="1" x14ac:dyDescent="0.25">
      <c r="A46" s="22">
        <v>2</v>
      </c>
      <c r="B46" s="225" t="s">
        <v>160</v>
      </c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3" t="str">
        <f>IF(AND('DAILY ATTENDENCE'!E85=""),"",'DAILY ATTENDENCE'!E85)</f>
        <v/>
      </c>
      <c r="T46" s="219">
        <f>IF(AND('DAILY ATTENDENCE'!F44=""),"",'DAILY ATTENDENCE'!F44)</f>
        <v>21</v>
      </c>
      <c r="U46" s="219"/>
      <c r="V46" s="220">
        <f>IF(AND('DAILY ATTENDENCE'!F45=""),"",'DAILY ATTENDENCE'!F45)</f>
        <v>21</v>
      </c>
      <c r="W46" s="222"/>
    </row>
    <row r="47" spans="1:23" ht="39.950000000000003" customHeight="1" thickBot="1" x14ac:dyDescent="0.3">
      <c r="A47" s="24">
        <v>3</v>
      </c>
      <c r="B47" s="227" t="s">
        <v>92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5" t="str">
        <f>IF(AND('DAILY ATTENDENCE'!E81=""),"",'DAILY ATTENDENCE'!E81)</f>
        <v/>
      </c>
      <c r="T47" s="197">
        <f>IF(AND('DAILY ATTENDENCE'!F40=""),"",'DAILY ATTENDENCE'!F40)</f>
        <v>1406</v>
      </c>
      <c r="U47" s="197"/>
      <c r="V47" s="202">
        <f>IF(AND('DAILY ATTENDENCE'!G40=""),"",'DAILY ATTENDENCE'!G40)</f>
        <v>1138</v>
      </c>
      <c r="W47" s="204"/>
    </row>
    <row r="48" spans="1:23" ht="50.1" customHeight="1" x14ac:dyDescent="0.25">
      <c r="A48" s="186" t="s">
        <v>162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8"/>
    </row>
    <row r="49" spans="1:23" s="17" customFormat="1" ht="45" customHeight="1" x14ac:dyDescent="0.5">
      <c r="A49" s="209" t="s">
        <v>165</v>
      </c>
      <c r="B49" s="213" t="s">
        <v>163</v>
      </c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 t="s">
        <v>164</v>
      </c>
      <c r="N49" s="213"/>
      <c r="O49" s="213"/>
      <c r="P49" s="213"/>
      <c r="Q49" s="213"/>
      <c r="R49" s="213"/>
      <c r="S49" s="213"/>
      <c r="T49" s="213"/>
      <c r="U49" s="213"/>
      <c r="V49" s="213"/>
      <c r="W49" s="214"/>
    </row>
    <row r="50" spans="1:23" ht="54.95" customHeight="1" x14ac:dyDescent="0.45">
      <c r="A50" s="223"/>
      <c r="B50" s="215" t="s">
        <v>166</v>
      </c>
      <c r="C50" s="215"/>
      <c r="D50" s="216" t="s">
        <v>169</v>
      </c>
      <c r="E50" s="224"/>
      <c r="F50" s="215" t="s">
        <v>91</v>
      </c>
      <c r="G50" s="215"/>
      <c r="H50" s="216" t="s">
        <v>167</v>
      </c>
      <c r="I50" s="217"/>
      <c r="J50" s="215" t="s">
        <v>168</v>
      </c>
      <c r="K50" s="215"/>
      <c r="L50" s="215"/>
      <c r="M50" s="215" t="s">
        <v>166</v>
      </c>
      <c r="N50" s="215"/>
      <c r="O50" s="216" t="s">
        <v>169</v>
      </c>
      <c r="P50" s="217"/>
      <c r="Q50" s="215" t="s">
        <v>91</v>
      </c>
      <c r="R50" s="215"/>
      <c r="S50" s="216" t="s">
        <v>167</v>
      </c>
      <c r="T50" s="217"/>
      <c r="U50" s="215" t="s">
        <v>168</v>
      </c>
      <c r="V50" s="215"/>
      <c r="W50" s="218"/>
    </row>
    <row r="51" spans="1:23" ht="39.950000000000003" customHeight="1" x14ac:dyDescent="0.25">
      <c r="A51" s="26" t="s">
        <v>170</v>
      </c>
      <c r="B51" s="219">
        <f>IF(AND('PS SHEET'!G9=""),"",'PS SHEET'!G9)</f>
        <v>-21.5</v>
      </c>
      <c r="C51" s="219"/>
      <c r="D51" s="219">
        <f>IF(AND('PS SHEET'!I40=""),"",'PS SHEET'!I40)</f>
        <v>0</v>
      </c>
      <c r="E51" s="219"/>
      <c r="F51" s="219">
        <f>SUM(B51,D51)</f>
        <v>-21.5</v>
      </c>
      <c r="G51" s="219"/>
      <c r="H51" s="219">
        <f>IF(AND('PS SHEET'!M40=""),"",'PS SHEET'!M40)</f>
        <v>140.6</v>
      </c>
      <c r="I51" s="219"/>
      <c r="J51" s="219">
        <f>IF(AND('PS SHEET'!O39=""),"",'PS SHEET'!O39)</f>
        <v>-162.10000000000002</v>
      </c>
      <c r="K51" s="219"/>
      <c r="L51" s="219"/>
      <c r="M51" s="219">
        <f>IF(AND('UPS SHEET'!G9=""),"",'UPS SHEET'!G9)</f>
        <v>1427.3</v>
      </c>
      <c r="N51" s="219"/>
      <c r="O51" s="219">
        <f>IF(AND('UPS SHEET'!I40=""),"",'UPS SHEET'!I40)</f>
        <v>9</v>
      </c>
      <c r="P51" s="219"/>
      <c r="Q51" s="219">
        <f>SUM(M51,O51)</f>
        <v>1436.3</v>
      </c>
      <c r="R51" s="219"/>
      <c r="S51" s="219">
        <f>IF(AND('UPS SHEET'!M40=""),"",'UPS SHEET'!M40)</f>
        <v>170.70000000000002</v>
      </c>
      <c r="T51" s="219"/>
      <c r="U51" s="220">
        <f>IF(AND('UPS SHEET'!O39=""),"",'UPS SHEET'!O39)</f>
        <v>1256.5999999999999</v>
      </c>
      <c r="V51" s="221"/>
      <c r="W51" s="222"/>
    </row>
    <row r="52" spans="1:23" ht="39.950000000000003" customHeight="1" x14ac:dyDescent="0.25">
      <c r="A52" s="26" t="s">
        <v>103</v>
      </c>
      <c r="B52" s="219">
        <f>IF(AND('PS SHEET'!H9=""),"",'PS SHEET'!H9)</f>
        <v>-235.65</v>
      </c>
      <c r="C52" s="219"/>
      <c r="D52" s="219">
        <f>IF(AND('PS SHEET'!J40=""),"",'PS SHEET'!J40)</f>
        <v>0</v>
      </c>
      <c r="E52" s="219"/>
      <c r="F52" s="219">
        <f>SUM(B52,D52)</f>
        <v>-235.65</v>
      </c>
      <c r="G52" s="219"/>
      <c r="H52" s="219">
        <f>IF(AND('PS SHEET'!N40=""),"",'PS SHEET'!N40)</f>
        <v>0</v>
      </c>
      <c r="I52" s="219"/>
      <c r="J52" s="219">
        <f>IF(AND('PS SHEET'!P39=""),"",'PS SHEET'!P39)</f>
        <v>-235.65</v>
      </c>
      <c r="K52" s="219"/>
      <c r="L52" s="219"/>
      <c r="M52" s="219">
        <f>IF(AND('UPS SHEET'!H9=""),"",'UPS SHEET'!H9)</f>
        <v>242.65</v>
      </c>
      <c r="N52" s="219"/>
      <c r="O52" s="219">
        <f>IF(AND('UPS SHEET'!J40=""),"",'UPS SHEET'!J40)</f>
        <v>8</v>
      </c>
      <c r="P52" s="219"/>
      <c r="Q52" s="219">
        <f>SUM(M52,O52)</f>
        <v>250.65</v>
      </c>
      <c r="R52" s="219"/>
      <c r="S52" s="219">
        <f>IF(AND('UPS SHEET'!N40=""),"",'UPS SHEET'!N40)</f>
        <v>0</v>
      </c>
      <c r="T52" s="219"/>
      <c r="U52" s="220">
        <f>IF(AND('UPS SHEET'!P39=""),"",'UPS SHEET'!P39)</f>
        <v>242.65</v>
      </c>
      <c r="V52" s="221"/>
      <c r="W52" s="222"/>
    </row>
    <row r="53" spans="1:23" ht="39.950000000000003" customHeight="1" thickBot="1" x14ac:dyDescent="0.3">
      <c r="A53" s="27" t="s">
        <v>91</v>
      </c>
      <c r="B53" s="197">
        <f>SUM(B51,B52)</f>
        <v>-257.14999999999998</v>
      </c>
      <c r="C53" s="197"/>
      <c r="D53" s="197">
        <f>SUM(D51,D52)</f>
        <v>0</v>
      </c>
      <c r="E53" s="197"/>
      <c r="F53" s="197">
        <f>SUM(F51,F52)</f>
        <v>-257.14999999999998</v>
      </c>
      <c r="G53" s="197"/>
      <c r="H53" s="197">
        <f>SUM(H51,H52)</f>
        <v>140.6</v>
      </c>
      <c r="I53" s="197"/>
      <c r="J53" s="197">
        <f>SUM(J51,J52)</f>
        <v>-397.75</v>
      </c>
      <c r="K53" s="197"/>
      <c r="L53" s="197"/>
      <c r="M53" s="197">
        <f>SUM(M51,M52)</f>
        <v>1669.95</v>
      </c>
      <c r="N53" s="197"/>
      <c r="O53" s="197">
        <f>SUM(O51,O52)</f>
        <v>17</v>
      </c>
      <c r="P53" s="197"/>
      <c r="Q53" s="197">
        <f>SUM(Q51,Q52)</f>
        <v>1686.95</v>
      </c>
      <c r="R53" s="197"/>
      <c r="S53" s="197">
        <f>SUM(S51,S52)</f>
        <v>170.70000000000002</v>
      </c>
      <c r="T53" s="197"/>
      <c r="U53" s="202">
        <f>SUM(U51,U52)</f>
        <v>1499.25</v>
      </c>
      <c r="V53" s="203"/>
      <c r="W53" s="204"/>
    </row>
    <row r="54" spans="1:23" ht="50.1" customHeight="1" x14ac:dyDescent="0.25">
      <c r="A54" s="186" t="s">
        <v>171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8"/>
    </row>
    <row r="55" spans="1:23" ht="45" customHeight="1" x14ac:dyDescent="0.25">
      <c r="A55" s="208" t="s">
        <v>172</v>
      </c>
      <c r="B55" s="211" t="s">
        <v>175</v>
      </c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 t="s">
        <v>176</v>
      </c>
      <c r="N55" s="211"/>
      <c r="O55" s="211"/>
      <c r="P55" s="211"/>
      <c r="Q55" s="211"/>
      <c r="R55" s="211"/>
      <c r="S55" s="211"/>
      <c r="T55" s="211"/>
      <c r="U55" s="211"/>
      <c r="V55" s="211"/>
      <c r="W55" s="212"/>
    </row>
    <row r="56" spans="1:23" ht="54.95" customHeight="1" x14ac:dyDescent="0.25">
      <c r="A56" s="209"/>
      <c r="B56" s="215" t="s">
        <v>166</v>
      </c>
      <c r="C56" s="215"/>
      <c r="D56" s="216" t="s">
        <v>169</v>
      </c>
      <c r="E56" s="217"/>
      <c r="F56" s="215" t="s">
        <v>91</v>
      </c>
      <c r="G56" s="215"/>
      <c r="H56" s="216" t="s">
        <v>167</v>
      </c>
      <c r="I56" s="217"/>
      <c r="J56" s="215" t="s">
        <v>168</v>
      </c>
      <c r="K56" s="215"/>
      <c r="L56" s="215"/>
      <c r="M56" s="215" t="s">
        <v>166</v>
      </c>
      <c r="N56" s="215"/>
      <c r="O56" s="216" t="s">
        <v>169</v>
      </c>
      <c r="P56" s="217"/>
      <c r="Q56" s="215" t="s">
        <v>91</v>
      </c>
      <c r="R56" s="215"/>
      <c r="S56" s="216" t="s">
        <v>167</v>
      </c>
      <c r="T56" s="217"/>
      <c r="U56" s="215" t="s">
        <v>168</v>
      </c>
      <c r="V56" s="215"/>
      <c r="W56" s="218"/>
    </row>
    <row r="57" spans="1:23" ht="39.950000000000003" customHeight="1" thickBot="1" x14ac:dyDescent="0.3">
      <c r="A57" s="210"/>
      <c r="B57" s="197" t="s">
        <v>177</v>
      </c>
      <c r="C57" s="197"/>
      <c r="D57" s="197" t="s">
        <v>177</v>
      </c>
      <c r="E57" s="197"/>
      <c r="F57" s="197" t="s">
        <v>177</v>
      </c>
      <c r="G57" s="197"/>
      <c r="H57" s="197">
        <f>IF(AND('PS SHEET'!P40=""),"",'PS SHEET'!P40)</f>
        <v>6298.880000000001</v>
      </c>
      <c r="I57" s="197"/>
      <c r="J57" s="197" t="s">
        <v>177</v>
      </c>
      <c r="K57" s="197"/>
      <c r="L57" s="197"/>
      <c r="M57" s="197" t="s">
        <v>177</v>
      </c>
      <c r="N57" s="197"/>
      <c r="O57" s="197" t="s">
        <v>177</v>
      </c>
      <c r="P57" s="197"/>
      <c r="Q57" s="197" t="s">
        <v>177</v>
      </c>
      <c r="R57" s="197"/>
      <c r="S57" s="197">
        <f>IF(AND('UPS SHEET'!P40=""),"",'UPS SHEET'!P40)</f>
        <v>7635.98</v>
      </c>
      <c r="T57" s="197"/>
      <c r="U57" s="202" t="s">
        <v>177</v>
      </c>
      <c r="V57" s="203"/>
      <c r="W57" s="204"/>
    </row>
    <row r="58" spans="1:23" ht="50.1" customHeight="1" x14ac:dyDescent="0.25">
      <c r="A58" s="186" t="s">
        <v>178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8"/>
    </row>
    <row r="59" spans="1:23" ht="45" customHeight="1" x14ac:dyDescent="0.25">
      <c r="A59" s="208" t="s">
        <v>192</v>
      </c>
      <c r="B59" s="213" t="s">
        <v>175</v>
      </c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 t="s">
        <v>176</v>
      </c>
      <c r="N59" s="213"/>
      <c r="O59" s="213"/>
      <c r="P59" s="213"/>
      <c r="Q59" s="213"/>
      <c r="R59" s="213"/>
      <c r="S59" s="213"/>
      <c r="T59" s="213"/>
      <c r="U59" s="213"/>
      <c r="V59" s="213"/>
      <c r="W59" s="214"/>
    </row>
    <row r="60" spans="1:23" ht="56.25" customHeight="1" x14ac:dyDescent="0.25">
      <c r="A60" s="209"/>
      <c r="B60" s="215" t="s">
        <v>34</v>
      </c>
      <c r="C60" s="215"/>
      <c r="D60" s="216" t="s">
        <v>179</v>
      </c>
      <c r="E60" s="217"/>
      <c r="F60" s="215" t="s">
        <v>180</v>
      </c>
      <c r="G60" s="215"/>
      <c r="H60" s="216" t="s">
        <v>181</v>
      </c>
      <c r="I60" s="217"/>
      <c r="J60" s="215" t="s">
        <v>182</v>
      </c>
      <c r="K60" s="215"/>
      <c r="L60" s="215"/>
      <c r="M60" s="215" t="s">
        <v>34</v>
      </c>
      <c r="N60" s="215"/>
      <c r="O60" s="216" t="s">
        <v>179</v>
      </c>
      <c r="P60" s="217"/>
      <c r="Q60" s="215" t="s">
        <v>180</v>
      </c>
      <c r="R60" s="215"/>
      <c r="S60" s="216" t="s">
        <v>181</v>
      </c>
      <c r="T60" s="217"/>
      <c r="U60" s="215" t="s">
        <v>182</v>
      </c>
      <c r="V60" s="215"/>
      <c r="W60" s="218"/>
    </row>
    <row r="61" spans="1:23" ht="42" customHeight="1" thickBot="1" x14ac:dyDescent="0.3">
      <c r="A61" s="210"/>
      <c r="B61" s="197" t="s">
        <v>177</v>
      </c>
      <c r="C61" s="197"/>
      <c r="D61" s="197">
        <f>IF(AND('DAILY ATTENDENCE'!F40=""),"",'DAILY ATTENDENCE'!F40)</f>
        <v>1406</v>
      </c>
      <c r="E61" s="197"/>
      <c r="F61" s="197">
        <f>IF(AND('MILK SHEET'!F40=""),"",'MILK SHEET'!F40)</f>
        <v>210.90000000000003</v>
      </c>
      <c r="G61" s="197"/>
      <c r="H61" s="197">
        <f>IF(AND('MILK SHEET'!I40=""),"",'MILK SHEET'!I40)</f>
        <v>7803.3000000000011</v>
      </c>
      <c r="I61" s="197"/>
      <c r="J61" s="197" t="s">
        <v>177</v>
      </c>
      <c r="K61" s="197"/>
      <c r="L61" s="197"/>
      <c r="M61" s="197" t="s">
        <v>177</v>
      </c>
      <c r="N61" s="197"/>
      <c r="O61" s="197">
        <f>IF(AND('DAILY ATTENDENCE'!G40=""),"",'DAILY ATTENDENCE'!G40)</f>
        <v>1138</v>
      </c>
      <c r="P61" s="197"/>
      <c r="Q61" s="197">
        <f>IF(AND('MILK SHEET'!G40=""),"",'MILK SHEET'!G40)</f>
        <v>227.60000000000002</v>
      </c>
      <c r="R61" s="197"/>
      <c r="S61" s="197">
        <f>IF(AND('MILK SHEET'!J40=""),"",'MILK SHEET'!J40)</f>
        <v>8421.1999999999989</v>
      </c>
      <c r="T61" s="197"/>
      <c r="U61" s="202" t="s">
        <v>177</v>
      </c>
      <c r="V61" s="203"/>
      <c r="W61" s="204"/>
    </row>
    <row r="62" spans="1:23" ht="50.1" customHeight="1" x14ac:dyDescent="0.25">
      <c r="A62" s="186" t="s">
        <v>183</v>
      </c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8"/>
    </row>
    <row r="63" spans="1:23" ht="45" customHeight="1" x14ac:dyDescent="0.25">
      <c r="A63" s="205" t="s">
        <v>166</v>
      </c>
      <c r="B63" s="206"/>
      <c r="C63" s="206"/>
      <c r="D63" s="206" t="s">
        <v>169</v>
      </c>
      <c r="E63" s="206"/>
      <c r="F63" s="206"/>
      <c r="G63" s="206"/>
      <c r="H63" s="206"/>
      <c r="I63" s="206"/>
      <c r="J63" s="206" t="s">
        <v>167</v>
      </c>
      <c r="K63" s="206"/>
      <c r="L63" s="206"/>
      <c r="M63" s="206"/>
      <c r="N63" s="206"/>
      <c r="O63" s="206"/>
      <c r="P63" s="206"/>
      <c r="Q63" s="206" t="s">
        <v>184</v>
      </c>
      <c r="R63" s="206"/>
      <c r="S63" s="206"/>
      <c r="T63" s="206"/>
      <c r="U63" s="206"/>
      <c r="V63" s="206"/>
      <c r="W63" s="207"/>
    </row>
    <row r="64" spans="1:23" ht="39.950000000000003" customHeight="1" thickBot="1" x14ac:dyDescent="0.3">
      <c r="A64" s="196" t="s">
        <v>177</v>
      </c>
      <c r="B64" s="197"/>
      <c r="C64" s="197"/>
      <c r="D64" s="197" t="s">
        <v>177</v>
      </c>
      <c r="E64" s="197"/>
      <c r="F64" s="197"/>
      <c r="G64" s="197"/>
      <c r="H64" s="197"/>
      <c r="I64" s="197"/>
      <c r="J64" s="197">
        <f>SUM(V20:W22)</f>
        <v>2640</v>
      </c>
      <c r="K64" s="197"/>
      <c r="L64" s="197"/>
      <c r="M64" s="197"/>
      <c r="N64" s="197"/>
      <c r="O64" s="197"/>
      <c r="P64" s="197"/>
      <c r="Q64" s="197" t="s">
        <v>177</v>
      </c>
      <c r="R64" s="197"/>
      <c r="S64" s="197"/>
      <c r="T64" s="197"/>
      <c r="U64" s="197"/>
      <c r="V64" s="197"/>
      <c r="W64" s="198"/>
    </row>
    <row r="65" spans="1:23" ht="50.1" customHeight="1" x14ac:dyDescent="0.25">
      <c r="A65" s="186" t="s">
        <v>185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8"/>
    </row>
    <row r="66" spans="1:23" ht="45" customHeight="1" x14ac:dyDescent="0.25">
      <c r="A66" s="199" t="s">
        <v>166</v>
      </c>
      <c r="B66" s="200"/>
      <c r="C66" s="200"/>
      <c r="D66" s="200" t="s">
        <v>169</v>
      </c>
      <c r="E66" s="200"/>
      <c r="F66" s="200"/>
      <c r="G66" s="200"/>
      <c r="H66" s="200"/>
      <c r="I66" s="200"/>
      <c r="J66" s="200" t="s">
        <v>167</v>
      </c>
      <c r="K66" s="200"/>
      <c r="L66" s="200"/>
      <c r="M66" s="200"/>
      <c r="N66" s="200"/>
      <c r="O66" s="200"/>
      <c r="P66" s="200"/>
      <c r="Q66" s="200" t="s">
        <v>184</v>
      </c>
      <c r="R66" s="200"/>
      <c r="S66" s="200"/>
      <c r="T66" s="200"/>
      <c r="U66" s="200"/>
      <c r="V66" s="200"/>
      <c r="W66" s="201"/>
    </row>
    <row r="67" spans="1:23" ht="39.950000000000003" customHeight="1" thickBot="1" x14ac:dyDescent="0.3">
      <c r="A67" s="195" t="str">
        <f>IF(AND('BASIC DETAIL'!D26=""),"-",'BASIC DETAIL'!D26)</f>
        <v>-</v>
      </c>
      <c r="B67" s="182"/>
      <c r="C67" s="182"/>
      <c r="D67" s="182" t="str">
        <f>IF(AND('BASIC DETAIL'!D27=""),"-",'BASIC DETAIL'!D28)</f>
        <v>-</v>
      </c>
      <c r="E67" s="182"/>
      <c r="F67" s="182"/>
      <c r="G67" s="182"/>
      <c r="H67" s="182"/>
      <c r="I67" s="182"/>
      <c r="J67" s="182" t="str">
        <f>IF(AND('BASIC DETAIL'!D28=""),"-",'BASIC DETAIL'!D28)</f>
        <v>-</v>
      </c>
      <c r="K67" s="182"/>
      <c r="L67" s="182"/>
      <c r="M67" s="182"/>
      <c r="N67" s="182"/>
      <c r="O67" s="182"/>
      <c r="P67" s="182"/>
      <c r="Q67" s="182">
        <f>IF(AND(z!D17=""),"-",z!D17)</f>
        <v>0</v>
      </c>
      <c r="R67" s="182"/>
      <c r="S67" s="182"/>
      <c r="T67" s="182"/>
      <c r="U67" s="182"/>
      <c r="V67" s="182"/>
      <c r="W67" s="183"/>
    </row>
    <row r="68" spans="1:23" ht="50.1" customHeight="1" x14ac:dyDescent="0.25">
      <c r="A68" s="186" t="s">
        <v>186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8"/>
    </row>
    <row r="69" spans="1:23" ht="39.950000000000003" customHeight="1" x14ac:dyDescent="0.25">
      <c r="A69" s="176" t="s">
        <v>193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8"/>
      <c r="V69" s="178"/>
      <c r="W69" s="179"/>
    </row>
    <row r="70" spans="1:23" ht="39.950000000000003" customHeight="1" x14ac:dyDescent="0.25">
      <c r="A70" s="176" t="s">
        <v>194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8"/>
      <c r="V70" s="178"/>
      <c r="W70" s="179"/>
    </row>
    <row r="71" spans="1:23" ht="39.950000000000003" customHeight="1" x14ac:dyDescent="0.25">
      <c r="A71" s="176" t="s">
        <v>195</v>
      </c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8"/>
      <c r="V71" s="178"/>
      <c r="W71" s="179"/>
    </row>
    <row r="72" spans="1:23" ht="39.950000000000003" customHeight="1" thickBot="1" x14ac:dyDescent="0.3">
      <c r="A72" s="180" t="s">
        <v>196</v>
      </c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2"/>
      <c r="V72" s="182"/>
      <c r="W72" s="183"/>
    </row>
    <row r="73" spans="1:23" ht="50.1" customHeight="1" x14ac:dyDescent="0.25">
      <c r="A73" s="186" t="s">
        <v>187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8"/>
    </row>
    <row r="74" spans="1:23" ht="83.25" customHeight="1" x14ac:dyDescent="0.25">
      <c r="A74" s="189" t="s">
        <v>130</v>
      </c>
      <c r="B74" s="190"/>
      <c r="C74" s="190"/>
      <c r="D74" s="190" t="s">
        <v>188</v>
      </c>
      <c r="E74" s="190"/>
      <c r="F74" s="190"/>
      <c r="G74" s="190"/>
      <c r="H74" s="190"/>
      <c r="I74" s="190"/>
      <c r="J74" s="190" t="s">
        <v>189</v>
      </c>
      <c r="K74" s="190"/>
      <c r="L74" s="190"/>
      <c r="M74" s="190"/>
      <c r="N74" s="190"/>
      <c r="O74" s="190"/>
      <c r="P74" s="190"/>
      <c r="Q74" s="190" t="s">
        <v>190</v>
      </c>
      <c r="R74" s="190"/>
      <c r="S74" s="190"/>
      <c r="T74" s="190"/>
      <c r="U74" s="190"/>
      <c r="V74" s="190"/>
      <c r="W74" s="191"/>
    </row>
    <row r="75" spans="1:23" ht="39.950000000000003" customHeight="1" thickBot="1" x14ac:dyDescent="0.3">
      <c r="A75" s="192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4"/>
    </row>
    <row r="76" spans="1:23" x14ac:dyDescent="0.25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0"/>
    </row>
    <row r="77" spans="1:23" ht="30.75" x14ac:dyDescent="0.25">
      <c r="A77" s="184" t="s">
        <v>191</v>
      </c>
      <c r="B77" s="185"/>
      <c r="C77" s="185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2"/>
    </row>
    <row r="78" spans="1:23" x14ac:dyDescent="0.25">
      <c r="A78" s="3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2"/>
    </row>
    <row r="79" spans="1:23" x14ac:dyDescent="0.25">
      <c r="A79" s="3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2"/>
    </row>
    <row r="80" spans="1:23" x14ac:dyDescent="0.25">
      <c r="A80" s="3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2"/>
    </row>
    <row r="81" spans="1:23" x14ac:dyDescent="0.25">
      <c r="A81" s="3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2"/>
    </row>
    <row r="82" spans="1:23" x14ac:dyDescent="0.25">
      <c r="A82" s="3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2"/>
    </row>
    <row r="83" spans="1:23" x14ac:dyDescent="0.25">
      <c r="A83" s="3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2"/>
    </row>
    <row r="84" spans="1:23" x14ac:dyDescent="0.25">
      <c r="A84" s="3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</row>
    <row r="85" spans="1:23" x14ac:dyDescent="0.25">
      <c r="A85" s="3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2"/>
    </row>
    <row r="86" spans="1:23" x14ac:dyDescent="0.25">
      <c r="A86" s="3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2"/>
    </row>
    <row r="87" spans="1:23" x14ac:dyDescent="0.25">
      <c r="A87" s="3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2"/>
    </row>
    <row r="88" spans="1:23" x14ac:dyDescent="0.25">
      <c r="A88" s="3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2"/>
    </row>
    <row r="89" spans="1:23" x14ac:dyDescent="0.25">
      <c r="A89" s="3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2"/>
    </row>
    <row r="90" spans="1:23" x14ac:dyDescent="0.25">
      <c r="A90" s="33"/>
      <c r="B90" s="320" t="s">
        <v>197</v>
      </c>
      <c r="C90" s="320"/>
      <c r="D90" s="320"/>
      <c r="E90" s="32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20" t="s">
        <v>198</v>
      </c>
      <c r="T90" s="320"/>
      <c r="U90" s="320"/>
      <c r="V90" s="320"/>
      <c r="W90" s="32"/>
    </row>
    <row r="91" spans="1:23" x14ac:dyDescent="0.25">
      <c r="A91" s="33"/>
      <c r="B91" s="320"/>
      <c r="C91" s="320"/>
      <c r="D91" s="320"/>
      <c r="E91" s="32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20"/>
      <c r="T91" s="320"/>
      <c r="U91" s="320"/>
      <c r="V91" s="320"/>
      <c r="W91" s="32"/>
    </row>
    <row r="92" spans="1:23" x14ac:dyDescent="0.25">
      <c r="A92" s="3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21" t="s">
        <v>199</v>
      </c>
      <c r="T92" s="321"/>
      <c r="U92" s="31"/>
      <c r="V92" s="31"/>
      <c r="W92" s="32"/>
    </row>
    <row r="93" spans="1:23" x14ac:dyDescent="0.25">
      <c r="A93" s="33"/>
      <c r="B93" s="321" t="s">
        <v>199</v>
      </c>
      <c r="C93" s="32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21"/>
      <c r="T93" s="321"/>
      <c r="U93" s="31"/>
      <c r="V93" s="31"/>
      <c r="W93" s="32"/>
    </row>
    <row r="94" spans="1:23" x14ac:dyDescent="0.25">
      <c r="A94" s="33"/>
      <c r="B94" s="321"/>
      <c r="C94" s="32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2"/>
    </row>
    <row r="95" spans="1:23" ht="15.75" thickBot="1" x14ac:dyDescent="0.3">
      <c r="A95" s="3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6"/>
    </row>
    <row r="96" spans="1:23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8" t="s">
        <v>156</v>
      </c>
    </row>
    <row r="97" spans="1:23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233" t="s">
        <v>200</v>
      </c>
    </row>
    <row r="98" spans="1:23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233"/>
    </row>
  </sheetData>
  <sheetProtection password="9412" sheet="1" objects="1" scenarios="1" selectLockedCells="1" selectUnlockedCells="1"/>
  <mergeCells count="258">
    <mergeCell ref="W97:W98"/>
    <mergeCell ref="B90:E91"/>
    <mergeCell ref="S90:V91"/>
    <mergeCell ref="B93:C94"/>
    <mergeCell ref="S92:T93"/>
    <mergeCell ref="A32:A38"/>
    <mergeCell ref="B32:E38"/>
    <mergeCell ref="F32:W38"/>
    <mergeCell ref="B31:E31"/>
    <mergeCell ref="F31:W31"/>
    <mergeCell ref="Q50:R50"/>
    <mergeCell ref="S50:T50"/>
    <mergeCell ref="U50:W50"/>
    <mergeCell ref="B51:C51"/>
    <mergeCell ref="D51:E51"/>
    <mergeCell ref="F51:G51"/>
    <mergeCell ref="H51:I51"/>
    <mergeCell ref="J51:L51"/>
    <mergeCell ref="M51:N51"/>
    <mergeCell ref="O51:P51"/>
    <mergeCell ref="A43:W43"/>
    <mergeCell ref="B44:R44"/>
    <mergeCell ref="V44:W44"/>
    <mergeCell ref="B45:R45"/>
    <mergeCell ref="B29:I29"/>
    <mergeCell ref="J29:K29"/>
    <mergeCell ref="L29:N29"/>
    <mergeCell ref="O29:W29"/>
    <mergeCell ref="A30:W30"/>
    <mergeCell ref="P21:U21"/>
    <mergeCell ref="B27:I27"/>
    <mergeCell ref="J27:K27"/>
    <mergeCell ref="L27:N27"/>
    <mergeCell ref="O27:W27"/>
    <mergeCell ref="B28:I28"/>
    <mergeCell ref="J28:K28"/>
    <mergeCell ref="L28:N28"/>
    <mergeCell ref="O28:W28"/>
    <mergeCell ref="B25:I25"/>
    <mergeCell ref="J25:K25"/>
    <mergeCell ref="L25:N25"/>
    <mergeCell ref="O25:W25"/>
    <mergeCell ref="B26:I26"/>
    <mergeCell ref="J26:K26"/>
    <mergeCell ref="L26:N26"/>
    <mergeCell ref="O26:W26"/>
    <mergeCell ref="N21:O21"/>
    <mergeCell ref="B24:I24"/>
    <mergeCell ref="J24:K24"/>
    <mergeCell ref="L24:N24"/>
    <mergeCell ref="O24:W24"/>
    <mergeCell ref="U12:V12"/>
    <mergeCell ref="A15:W15"/>
    <mergeCell ref="A16:K16"/>
    <mergeCell ref="L16:Q16"/>
    <mergeCell ref="R16:W16"/>
    <mergeCell ref="L12:L13"/>
    <mergeCell ref="A17:K17"/>
    <mergeCell ref="L17:Q17"/>
    <mergeCell ref="R17:W17"/>
    <mergeCell ref="W12:W13"/>
    <mergeCell ref="B12:C12"/>
    <mergeCell ref="D12:E12"/>
    <mergeCell ref="F12:G12"/>
    <mergeCell ref="H12:I12"/>
    <mergeCell ref="J12:K12"/>
    <mergeCell ref="M12:N12"/>
    <mergeCell ref="O12:P12"/>
    <mergeCell ref="Q12:R12"/>
    <mergeCell ref="S12:T12"/>
    <mergeCell ref="V19:W19"/>
    <mergeCell ref="N20:O20"/>
    <mergeCell ref="P20:U20"/>
    <mergeCell ref="V20:W20"/>
    <mergeCell ref="B19:F19"/>
    <mergeCell ref="G19:H19"/>
    <mergeCell ref="I19:K19"/>
    <mergeCell ref="L19:M19"/>
    <mergeCell ref="B20:F20"/>
    <mergeCell ref="G20:H20"/>
    <mergeCell ref="I20:K20"/>
    <mergeCell ref="L20:M20"/>
    <mergeCell ref="P19:U19"/>
    <mergeCell ref="F5:H5"/>
    <mergeCell ref="J6:K6"/>
    <mergeCell ref="A2:W2"/>
    <mergeCell ref="A4:W4"/>
    <mergeCell ref="A3:L3"/>
    <mergeCell ref="M3:W3"/>
    <mergeCell ref="I5:T5"/>
    <mergeCell ref="A18:W18"/>
    <mergeCell ref="A8:W8"/>
    <mergeCell ref="A9:C9"/>
    <mergeCell ref="G9:K9"/>
    <mergeCell ref="R6:S6"/>
    <mergeCell ref="E6:F6"/>
    <mergeCell ref="A7:C7"/>
    <mergeCell ref="S7:T7"/>
    <mergeCell ref="U7:W7"/>
    <mergeCell ref="A11:A14"/>
    <mergeCell ref="B11:L11"/>
    <mergeCell ref="M11:W11"/>
    <mergeCell ref="A10:C10"/>
    <mergeCell ref="D9:F9"/>
    <mergeCell ref="T9:W9"/>
    <mergeCell ref="Q9:S9"/>
    <mergeCell ref="L9:P9"/>
    <mergeCell ref="U52:W52"/>
    <mergeCell ref="A6:D6"/>
    <mergeCell ref="T6:W6"/>
    <mergeCell ref="L6:O6"/>
    <mergeCell ref="W40:W41"/>
    <mergeCell ref="V21:W21"/>
    <mergeCell ref="B22:F22"/>
    <mergeCell ref="G22:H22"/>
    <mergeCell ref="I22:K22"/>
    <mergeCell ref="L22:M22"/>
    <mergeCell ref="N22:O22"/>
    <mergeCell ref="P22:U22"/>
    <mergeCell ref="V22:W22"/>
    <mergeCell ref="B21:F21"/>
    <mergeCell ref="G21:H21"/>
    <mergeCell ref="I21:K21"/>
    <mergeCell ref="L21:M21"/>
    <mergeCell ref="D10:F10"/>
    <mergeCell ref="G10:K10"/>
    <mergeCell ref="L10:P10"/>
    <mergeCell ref="Q10:S10"/>
    <mergeCell ref="T10:W10"/>
    <mergeCell ref="A23:W23"/>
    <mergeCell ref="N19:O19"/>
    <mergeCell ref="O53:P53"/>
    <mergeCell ref="Q53:R53"/>
    <mergeCell ref="S53:T53"/>
    <mergeCell ref="M52:N52"/>
    <mergeCell ref="O52:P52"/>
    <mergeCell ref="Q52:R52"/>
    <mergeCell ref="S52:T52"/>
    <mergeCell ref="M53:N53"/>
    <mergeCell ref="B53:C53"/>
    <mergeCell ref="D53:E53"/>
    <mergeCell ref="F53:G53"/>
    <mergeCell ref="H53:I53"/>
    <mergeCell ref="J53:L53"/>
    <mergeCell ref="B52:C52"/>
    <mergeCell ref="D52:E52"/>
    <mergeCell ref="F52:G52"/>
    <mergeCell ref="H52:I52"/>
    <mergeCell ref="J52:L52"/>
    <mergeCell ref="U56:W56"/>
    <mergeCell ref="B57:C57"/>
    <mergeCell ref="D57:E57"/>
    <mergeCell ref="F57:G57"/>
    <mergeCell ref="H57:I57"/>
    <mergeCell ref="J57:L57"/>
    <mergeCell ref="M57:N57"/>
    <mergeCell ref="O57:P57"/>
    <mergeCell ref="Q57:R57"/>
    <mergeCell ref="S57:T57"/>
    <mergeCell ref="B56:C56"/>
    <mergeCell ref="D56:E56"/>
    <mergeCell ref="F56:G56"/>
    <mergeCell ref="H56:I56"/>
    <mergeCell ref="J56:L56"/>
    <mergeCell ref="M56:N56"/>
    <mergeCell ref="O56:P56"/>
    <mergeCell ref="Q56:R56"/>
    <mergeCell ref="S56:T56"/>
    <mergeCell ref="U57:W57"/>
    <mergeCell ref="T44:U44"/>
    <mergeCell ref="T45:U45"/>
    <mergeCell ref="T46:U46"/>
    <mergeCell ref="T47:U47"/>
    <mergeCell ref="Q51:R51"/>
    <mergeCell ref="S51:T51"/>
    <mergeCell ref="U51:W51"/>
    <mergeCell ref="A48:W48"/>
    <mergeCell ref="A49:A50"/>
    <mergeCell ref="B49:L49"/>
    <mergeCell ref="M49:W49"/>
    <mergeCell ref="B50:C50"/>
    <mergeCell ref="D50:E50"/>
    <mergeCell ref="F50:G50"/>
    <mergeCell ref="H50:I50"/>
    <mergeCell ref="J50:L50"/>
    <mergeCell ref="M50:N50"/>
    <mergeCell ref="O50:P50"/>
    <mergeCell ref="V45:W45"/>
    <mergeCell ref="B46:R46"/>
    <mergeCell ref="V46:W46"/>
    <mergeCell ref="B47:R47"/>
    <mergeCell ref="V47:W47"/>
    <mergeCell ref="U53:W53"/>
    <mergeCell ref="A54:W54"/>
    <mergeCell ref="A55:A57"/>
    <mergeCell ref="B55:L55"/>
    <mergeCell ref="M55:W55"/>
    <mergeCell ref="A58:W58"/>
    <mergeCell ref="A59:A61"/>
    <mergeCell ref="B59:L59"/>
    <mergeCell ref="M59:W59"/>
    <mergeCell ref="B60:C60"/>
    <mergeCell ref="D60:E60"/>
    <mergeCell ref="F60:G60"/>
    <mergeCell ref="H60:I60"/>
    <mergeCell ref="J60:L60"/>
    <mergeCell ref="M60:N60"/>
    <mergeCell ref="O60:P60"/>
    <mergeCell ref="Q60:R60"/>
    <mergeCell ref="S60:T60"/>
    <mergeCell ref="U60:W60"/>
    <mergeCell ref="B61:C61"/>
    <mergeCell ref="D61:E61"/>
    <mergeCell ref="F61:G61"/>
    <mergeCell ref="H61:I61"/>
    <mergeCell ref="J61:L61"/>
    <mergeCell ref="M61:N61"/>
    <mergeCell ref="O61:P61"/>
    <mergeCell ref="Q61:R61"/>
    <mergeCell ref="S61:T61"/>
    <mergeCell ref="U61:W61"/>
    <mergeCell ref="A62:W62"/>
    <mergeCell ref="A63:C63"/>
    <mergeCell ref="D63:I63"/>
    <mergeCell ref="J63:P63"/>
    <mergeCell ref="Q63:W63"/>
    <mergeCell ref="A64:C64"/>
    <mergeCell ref="D64:I64"/>
    <mergeCell ref="J64:P64"/>
    <mergeCell ref="Q64:W64"/>
    <mergeCell ref="A65:W65"/>
    <mergeCell ref="A66:C66"/>
    <mergeCell ref="D66:I66"/>
    <mergeCell ref="J66:P66"/>
    <mergeCell ref="Q66:W66"/>
    <mergeCell ref="A67:C67"/>
    <mergeCell ref="D67:I67"/>
    <mergeCell ref="J67:P67"/>
    <mergeCell ref="Q67:W67"/>
    <mergeCell ref="A68:W68"/>
    <mergeCell ref="A69:T69"/>
    <mergeCell ref="U69:W69"/>
    <mergeCell ref="A70:T70"/>
    <mergeCell ref="U70:W70"/>
    <mergeCell ref="A71:T71"/>
    <mergeCell ref="U71:W71"/>
    <mergeCell ref="A72:T72"/>
    <mergeCell ref="U72:W72"/>
    <mergeCell ref="A77:C77"/>
    <mergeCell ref="A73:W73"/>
    <mergeCell ref="A74:C74"/>
    <mergeCell ref="D74:I74"/>
    <mergeCell ref="J74:P74"/>
    <mergeCell ref="Q74:W74"/>
    <mergeCell ref="A75:C75"/>
    <mergeCell ref="D75:I75"/>
    <mergeCell ref="J75:P75"/>
    <mergeCell ref="Q75:W75"/>
  </mergeCells>
  <pageMargins left="0.23622047244094491" right="0.19685039370078741" top="0.11811023622047245" bottom="0.27559055118110237" header="0" footer="0.31496062992125984"/>
  <pageSetup paperSize="9" scale="4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z</vt:lpstr>
      <vt:lpstr>BASIC DETAIL</vt:lpstr>
      <vt:lpstr>DAILY ATTENDENCE</vt:lpstr>
      <vt:lpstr>MILK SHEET</vt:lpstr>
      <vt:lpstr>PS SHEET</vt:lpstr>
      <vt:lpstr>UPS SHEET</vt:lpstr>
      <vt:lpstr>MONTHLY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 PC</cp:lastModifiedBy>
  <cp:lastPrinted>2020-02-26T10:05:09Z</cp:lastPrinted>
  <dcterms:created xsi:type="dcterms:W3CDTF">2020-02-20T16:47:38Z</dcterms:created>
  <dcterms:modified xsi:type="dcterms:W3CDTF">2020-02-27T15:37:19Z</dcterms:modified>
</cp:coreProperties>
</file>