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C:\Users\My PC\Desktop\"/>
    </mc:Choice>
  </mc:AlternateContent>
  <xr:revisionPtr revIDLastSave="0" documentId="13_ncr:1_{55BFF837-0FA5-42BC-AEB3-975B4507B844}" xr6:coauthVersionLast="36" xr6:coauthVersionMax="36" xr10:uidLastSave="{00000000-0000-0000-0000-000000000000}"/>
  <bookViews>
    <workbookView xWindow="0" yWindow="0" windowWidth="20400" windowHeight="7545" xr2:uid="{00000000-000D-0000-FFFF-FFFF00000000}"/>
  </bookViews>
  <sheets>
    <sheet name="FACE" sheetId="2" r:id="rId1"/>
    <sheet name="Sheet1" sheetId="1" state="hidden" r:id="rId2"/>
    <sheet name="30% GPF" sheetId="3" r:id="rId3"/>
    <sheet name="40%gpf" sheetId="4" r:id="rId4"/>
    <sheet name="30%NPS" sheetId="5" r:id="rId5"/>
    <sheet name="40%NPS" sheetId="6" r:id="rId6"/>
    <sheet name="FIX PAYEE30%" sheetId="7" r:id="rId7"/>
    <sheet name="FIXPAYEE40%" sheetId="8" r:id="rId8"/>
  </sheets>
  <definedNames>
    <definedName name="_xlnm._FilterDatabase" localSheetId="1" hidden="1">Sheet1!$A$5:$T$17</definedName>
  </definedNames>
  <calcPr calcId="162913"/>
</workbook>
</file>

<file path=xl/calcChain.xml><?xml version="1.0" encoding="utf-8"?>
<calcChain xmlns="http://schemas.openxmlformats.org/spreadsheetml/2006/main">
  <c r="M6" i="8" l="1"/>
  <c r="E6" i="8"/>
  <c r="M5" i="8"/>
  <c r="E5" i="8"/>
  <c r="B3" i="8"/>
  <c r="M6" i="7" l="1"/>
  <c r="E6" i="7"/>
  <c r="M5" i="7"/>
  <c r="E5" i="7"/>
  <c r="B3" i="7"/>
  <c r="M5" i="6"/>
  <c r="M5" i="5"/>
  <c r="M5" i="4"/>
  <c r="M5" i="3"/>
  <c r="M6" i="6"/>
  <c r="E6" i="6"/>
  <c r="E5" i="6"/>
  <c r="M6" i="5"/>
  <c r="M6" i="4"/>
  <c r="B3" i="6"/>
  <c r="B3" i="5"/>
  <c r="B3" i="4"/>
  <c r="B3" i="3"/>
  <c r="M6" i="3"/>
  <c r="E6" i="4"/>
  <c r="E5" i="4"/>
  <c r="E6" i="3"/>
  <c r="E5" i="3"/>
  <c r="E6" i="5"/>
  <c r="E5" i="5"/>
  <c r="M7" i="1"/>
  <c r="C3" i="1"/>
  <c r="O3" i="1"/>
  <c r="G7" i="1" l="1"/>
  <c r="G8" i="1"/>
  <c r="G9" i="1"/>
  <c r="G10" i="1"/>
  <c r="G11" i="1"/>
  <c r="G12" i="1"/>
  <c r="G13" i="1"/>
  <c r="G14" i="1"/>
  <c r="G6" i="1"/>
  <c r="C7" i="1"/>
  <c r="C8" i="1"/>
  <c r="C9" i="1"/>
  <c r="C10" i="1"/>
  <c r="C11" i="1"/>
  <c r="C12" i="1"/>
  <c r="C13" i="1"/>
  <c r="C14" i="1"/>
  <c r="C6" i="1"/>
  <c r="O2" i="1"/>
  <c r="D2" i="1"/>
  <c r="A1" i="1"/>
  <c r="D17" i="7" l="1"/>
  <c r="N17" i="7" s="1"/>
  <c r="D17" i="8"/>
  <c r="E17" i="8" s="1"/>
  <c r="D16" i="7"/>
  <c r="D16" i="8"/>
  <c r="E16" i="8" s="1"/>
  <c r="D15" i="7"/>
  <c r="N15" i="7" s="1"/>
  <c r="D15" i="8"/>
  <c r="E15" i="8" s="1"/>
  <c r="D14" i="7"/>
  <c r="N14" i="7" s="1"/>
  <c r="D14" i="8"/>
  <c r="G17" i="7"/>
  <c r="G17" i="8"/>
  <c r="G15" i="7"/>
  <c r="H15" i="7" s="1"/>
  <c r="G15" i="8"/>
  <c r="G16" i="7"/>
  <c r="G16" i="8"/>
  <c r="G14" i="7"/>
  <c r="H14" i="7" s="1"/>
  <c r="I14" i="7" s="1"/>
  <c r="G14" i="8"/>
  <c r="G13" i="7"/>
  <c r="H13" i="7" s="1"/>
  <c r="I13" i="7" s="1"/>
  <c r="G13" i="8"/>
  <c r="H13" i="8" s="1"/>
  <c r="I13" i="8" s="1"/>
  <c r="D13" i="7"/>
  <c r="N13" i="7" s="1"/>
  <c r="D13" i="8"/>
  <c r="G12" i="7"/>
  <c r="H12" i="7" s="1"/>
  <c r="G12" i="8"/>
  <c r="D12" i="7"/>
  <c r="N12" i="7" s="1"/>
  <c r="D12" i="8"/>
  <c r="G11" i="7"/>
  <c r="H11" i="7" s="1"/>
  <c r="G11" i="8"/>
  <c r="D11" i="7"/>
  <c r="N11" i="7" s="1"/>
  <c r="D11" i="8"/>
  <c r="G10" i="7"/>
  <c r="G10" i="8"/>
  <c r="D10" i="7"/>
  <c r="N10" i="7" s="1"/>
  <c r="D10" i="8"/>
  <c r="G9" i="7"/>
  <c r="H9" i="7" s="1"/>
  <c r="G9" i="8"/>
  <c r="D9" i="7"/>
  <c r="N9" i="7" s="1"/>
  <c r="D9" i="8"/>
  <c r="H17" i="7"/>
  <c r="I17" i="7" s="1"/>
  <c r="H10" i="7"/>
  <c r="I15" i="7"/>
  <c r="E17" i="7"/>
  <c r="K17" i="7" s="1"/>
  <c r="M17" i="7" s="1"/>
  <c r="J17" i="7"/>
  <c r="L17" i="7" s="1"/>
  <c r="D13" i="1"/>
  <c r="D16" i="6"/>
  <c r="E16" i="6" s="1"/>
  <c r="D16" i="5"/>
  <c r="E16" i="5" s="1"/>
  <c r="D16" i="4"/>
  <c r="D16" i="3"/>
  <c r="D14" i="1"/>
  <c r="F14" i="1" s="1"/>
  <c r="D17" i="6"/>
  <c r="E17" i="6" s="1"/>
  <c r="D17" i="5"/>
  <c r="E17" i="5" s="1"/>
  <c r="D17" i="4"/>
  <c r="D17" i="3"/>
  <c r="D12" i="1"/>
  <c r="F12" i="1" s="1"/>
  <c r="D15" i="6"/>
  <c r="E15" i="6" s="1"/>
  <c r="D15" i="5"/>
  <c r="E15" i="5" s="1"/>
  <c r="D15" i="3"/>
  <c r="D15" i="4"/>
  <c r="D9" i="1"/>
  <c r="D12" i="6"/>
  <c r="E12" i="6" s="1"/>
  <c r="D12" i="4"/>
  <c r="D12" i="3"/>
  <c r="D12" i="5"/>
  <c r="E12" i="5" s="1"/>
  <c r="D11" i="1"/>
  <c r="D14" i="6"/>
  <c r="E14" i="6" s="1"/>
  <c r="D14" i="4"/>
  <c r="D14" i="3"/>
  <c r="D14" i="5"/>
  <c r="E14" i="5" s="1"/>
  <c r="D10" i="3"/>
  <c r="D10" i="5"/>
  <c r="E10" i="5" s="1"/>
  <c r="D10" i="6"/>
  <c r="E10" i="6" s="1"/>
  <c r="D10" i="4"/>
  <c r="D10" i="1"/>
  <c r="F10" i="1" s="1"/>
  <c r="D13" i="6"/>
  <c r="E13" i="6" s="1"/>
  <c r="D13" i="4"/>
  <c r="D13" i="3"/>
  <c r="D13" i="5"/>
  <c r="E13" i="5" s="1"/>
  <c r="D8" i="1"/>
  <c r="F8" i="1" s="1"/>
  <c r="D11" i="4"/>
  <c r="D11" i="5"/>
  <c r="E11" i="5" s="1"/>
  <c r="D11" i="6"/>
  <c r="E11" i="6" s="1"/>
  <c r="D11" i="3"/>
  <c r="D9" i="6"/>
  <c r="E9" i="6" s="1"/>
  <c r="D9" i="3"/>
  <c r="D9" i="4"/>
  <c r="D9" i="5"/>
  <c r="E9" i="5" s="1"/>
  <c r="H13" i="1"/>
  <c r="G16" i="6"/>
  <c r="G16" i="5"/>
  <c r="G16" i="4"/>
  <c r="G16" i="3"/>
  <c r="G17" i="6"/>
  <c r="G17" i="5"/>
  <c r="G17" i="4"/>
  <c r="G17" i="3"/>
  <c r="G15" i="5"/>
  <c r="G15" i="4"/>
  <c r="G15" i="6"/>
  <c r="G15" i="3"/>
  <c r="H7" i="1"/>
  <c r="J7" i="1" s="1"/>
  <c r="G10" i="4"/>
  <c r="G10" i="5"/>
  <c r="G10" i="6"/>
  <c r="G10" i="3"/>
  <c r="H9" i="1"/>
  <c r="G12" i="6"/>
  <c r="G12" i="4"/>
  <c r="G12" i="3"/>
  <c r="G12" i="5"/>
  <c r="H11" i="1"/>
  <c r="J11" i="1" s="1"/>
  <c r="G14" i="4"/>
  <c r="G14" i="6"/>
  <c r="G14" i="3"/>
  <c r="G14" i="5"/>
  <c r="H8" i="1"/>
  <c r="J8" i="1" s="1"/>
  <c r="G11" i="5"/>
  <c r="G11" i="6"/>
  <c r="G11" i="4"/>
  <c r="G11" i="3"/>
  <c r="H10" i="1"/>
  <c r="J10" i="1" s="1"/>
  <c r="G13" i="4"/>
  <c r="G13" i="3"/>
  <c r="G13" i="5"/>
  <c r="G13" i="6"/>
  <c r="H6" i="1"/>
  <c r="J6" i="1" s="1"/>
  <c r="G9" i="6"/>
  <c r="G9" i="4"/>
  <c r="G9" i="3"/>
  <c r="G9" i="5"/>
  <c r="K8" i="1"/>
  <c r="K7" i="1"/>
  <c r="D7" i="1"/>
  <c r="D6" i="1"/>
  <c r="F6" i="1" s="1"/>
  <c r="K11" i="1"/>
  <c r="G16" i="1"/>
  <c r="I16" i="1"/>
  <c r="K13" i="1"/>
  <c r="K9" i="1"/>
  <c r="K14" i="1"/>
  <c r="K12" i="1"/>
  <c r="K10" i="1"/>
  <c r="H14" i="1"/>
  <c r="J14" i="1" s="1"/>
  <c r="H12" i="1"/>
  <c r="J12" i="1" s="1"/>
  <c r="C16" i="1"/>
  <c r="M6" i="1"/>
  <c r="K6" i="1"/>
  <c r="M13" i="1"/>
  <c r="M11" i="1"/>
  <c r="M9" i="1"/>
  <c r="M14" i="1"/>
  <c r="M12" i="1"/>
  <c r="M10" i="1"/>
  <c r="M8" i="1"/>
  <c r="J13" i="1"/>
  <c r="N9" i="8" l="1"/>
  <c r="E9" i="8"/>
  <c r="N10" i="8"/>
  <c r="E10" i="8"/>
  <c r="N11" i="8"/>
  <c r="E11" i="8"/>
  <c r="N12" i="8"/>
  <c r="E12" i="8"/>
  <c r="F12" i="8" s="1"/>
  <c r="N13" i="8"/>
  <c r="E13" i="8"/>
  <c r="N14" i="8"/>
  <c r="E14" i="8"/>
  <c r="O17" i="7"/>
  <c r="J16" i="7"/>
  <c r="L16" i="7" s="1"/>
  <c r="J13" i="7"/>
  <c r="L13" i="7" s="1"/>
  <c r="I10" i="7"/>
  <c r="N17" i="8"/>
  <c r="F17" i="8"/>
  <c r="E16" i="7"/>
  <c r="F16" i="7" s="1"/>
  <c r="N16" i="7"/>
  <c r="F17" i="7"/>
  <c r="F16" i="8"/>
  <c r="N16" i="8"/>
  <c r="F15" i="8"/>
  <c r="N15" i="8"/>
  <c r="E15" i="7"/>
  <c r="K15" i="7" s="1"/>
  <c r="M15" i="7" s="1"/>
  <c r="J15" i="7"/>
  <c r="L15" i="7" s="1"/>
  <c r="F14" i="8"/>
  <c r="E14" i="7"/>
  <c r="F14" i="7" s="1"/>
  <c r="I15" i="8"/>
  <c r="H15" i="8"/>
  <c r="J15" i="8"/>
  <c r="L15" i="8" s="1"/>
  <c r="H16" i="7"/>
  <c r="K16" i="7" s="1"/>
  <c r="M16" i="7" s="1"/>
  <c r="H17" i="8"/>
  <c r="J17" i="8"/>
  <c r="L17" i="8" s="1"/>
  <c r="J16" i="8"/>
  <c r="L16" i="8" s="1"/>
  <c r="H16" i="8"/>
  <c r="H14" i="8"/>
  <c r="J14" i="8"/>
  <c r="L14" i="8" s="1"/>
  <c r="J14" i="7"/>
  <c r="L14" i="7" s="1"/>
  <c r="G19" i="7"/>
  <c r="K13" i="8"/>
  <c r="M13" i="8" s="1"/>
  <c r="O13" i="8" s="1"/>
  <c r="J13" i="8"/>
  <c r="L13" i="8" s="1"/>
  <c r="E13" i="7"/>
  <c r="K13" i="7" s="1"/>
  <c r="M13" i="7" s="1"/>
  <c r="H12" i="8"/>
  <c r="I12" i="8" s="1"/>
  <c r="I12" i="7"/>
  <c r="L9" i="1"/>
  <c r="E12" i="7"/>
  <c r="K12" i="7" s="1"/>
  <c r="M12" i="7" s="1"/>
  <c r="J12" i="8"/>
  <c r="L12" i="8" s="1"/>
  <c r="J12" i="7"/>
  <c r="L12" i="7" s="1"/>
  <c r="F9" i="1"/>
  <c r="H11" i="8"/>
  <c r="I11" i="8" s="1"/>
  <c r="I11" i="7"/>
  <c r="E11" i="7"/>
  <c r="K11" i="7" s="1"/>
  <c r="M11" i="7" s="1"/>
  <c r="F11" i="8"/>
  <c r="J11" i="8"/>
  <c r="L11" i="8" s="1"/>
  <c r="J11" i="7"/>
  <c r="L11" i="7" s="1"/>
  <c r="O11" i="7" s="1"/>
  <c r="H10" i="8"/>
  <c r="I10" i="8" s="1"/>
  <c r="L7" i="1"/>
  <c r="N7" i="1" s="1"/>
  <c r="P7" i="1" s="1"/>
  <c r="E10" i="7"/>
  <c r="K10" i="7" s="1"/>
  <c r="M10" i="7" s="1"/>
  <c r="F10" i="8"/>
  <c r="J10" i="8"/>
  <c r="L10" i="8" s="1"/>
  <c r="J10" i="7"/>
  <c r="L10" i="7" s="1"/>
  <c r="O10" i="7" s="1"/>
  <c r="D19" i="7"/>
  <c r="G19" i="8"/>
  <c r="H9" i="8"/>
  <c r="I9" i="8"/>
  <c r="I9" i="7"/>
  <c r="J9" i="8"/>
  <c r="D19" i="8"/>
  <c r="J9" i="7"/>
  <c r="L9" i="7" s="1"/>
  <c r="E9" i="7"/>
  <c r="K9" i="7" s="1"/>
  <c r="F17" i="5"/>
  <c r="E16" i="4"/>
  <c r="F16" i="4" s="1"/>
  <c r="E17" i="4"/>
  <c r="F17" i="4" s="1"/>
  <c r="E16" i="3"/>
  <c r="F16" i="3" s="1"/>
  <c r="E17" i="3"/>
  <c r="F17" i="3" s="1"/>
  <c r="F16" i="6"/>
  <c r="F17" i="6"/>
  <c r="F16" i="5"/>
  <c r="E15" i="4"/>
  <c r="F15" i="4" s="1"/>
  <c r="F15" i="6"/>
  <c r="F15" i="5"/>
  <c r="E15" i="3"/>
  <c r="F15" i="3" s="1"/>
  <c r="F11" i="6"/>
  <c r="F13" i="5"/>
  <c r="E10" i="3"/>
  <c r="F10" i="3" s="1"/>
  <c r="F14" i="6"/>
  <c r="E12" i="4"/>
  <c r="F12" i="4" s="1"/>
  <c r="F10" i="5"/>
  <c r="E12" i="3"/>
  <c r="F12" i="3" s="1"/>
  <c r="E11" i="4"/>
  <c r="F11" i="4" s="1"/>
  <c r="E13" i="4"/>
  <c r="F13" i="4" s="1"/>
  <c r="F10" i="6"/>
  <c r="E14" i="3"/>
  <c r="F14" i="3" s="1"/>
  <c r="F12" i="5"/>
  <c r="E11" i="3"/>
  <c r="F11" i="3" s="1"/>
  <c r="F13" i="6"/>
  <c r="E14" i="4"/>
  <c r="F14" i="4" s="1"/>
  <c r="F11" i="5"/>
  <c r="E13" i="3"/>
  <c r="F13" i="3" s="1"/>
  <c r="E10" i="4"/>
  <c r="F10" i="4" s="1"/>
  <c r="F14" i="5"/>
  <c r="F12" i="6"/>
  <c r="E9" i="3"/>
  <c r="D19" i="3"/>
  <c r="E9" i="4"/>
  <c r="F9" i="4" s="1"/>
  <c r="D19" i="4"/>
  <c r="D19" i="5"/>
  <c r="D19" i="6"/>
  <c r="H17" i="5"/>
  <c r="J17" i="5"/>
  <c r="L17" i="5" s="1"/>
  <c r="H16" i="3"/>
  <c r="J16" i="3"/>
  <c r="L16" i="3" s="1"/>
  <c r="H16" i="5"/>
  <c r="K16" i="5" s="1"/>
  <c r="M16" i="5" s="1"/>
  <c r="J16" i="5"/>
  <c r="L16" i="5" s="1"/>
  <c r="H17" i="4"/>
  <c r="J17" i="4"/>
  <c r="L17" i="4" s="1"/>
  <c r="H16" i="4"/>
  <c r="J16" i="4"/>
  <c r="L16" i="4" s="1"/>
  <c r="H17" i="3"/>
  <c r="K17" i="3" s="1"/>
  <c r="M17" i="3" s="1"/>
  <c r="J17" i="3"/>
  <c r="L17" i="3" s="1"/>
  <c r="H17" i="6"/>
  <c r="J17" i="6"/>
  <c r="L17" i="6" s="1"/>
  <c r="H16" i="6"/>
  <c r="J16" i="6"/>
  <c r="L16" i="6" s="1"/>
  <c r="H15" i="6"/>
  <c r="K15" i="6" s="1"/>
  <c r="M15" i="6" s="1"/>
  <c r="J15" i="6"/>
  <c r="L15" i="6" s="1"/>
  <c r="H15" i="5"/>
  <c r="K15" i="5" s="1"/>
  <c r="M15" i="5" s="1"/>
  <c r="J15" i="5"/>
  <c r="L15" i="5" s="1"/>
  <c r="H15" i="4"/>
  <c r="I15" i="4" s="1"/>
  <c r="J15" i="4"/>
  <c r="L15" i="4" s="1"/>
  <c r="H15" i="3"/>
  <c r="J15" i="3"/>
  <c r="L15" i="3" s="1"/>
  <c r="H10" i="5"/>
  <c r="K10" i="5" s="1"/>
  <c r="M10" i="5" s="1"/>
  <c r="J10" i="5"/>
  <c r="L10" i="5" s="1"/>
  <c r="H13" i="3"/>
  <c r="K13" i="3" s="1"/>
  <c r="M13" i="3" s="1"/>
  <c r="J13" i="3"/>
  <c r="L13" i="3" s="1"/>
  <c r="H11" i="4"/>
  <c r="J11" i="4"/>
  <c r="L11" i="4" s="1"/>
  <c r="H14" i="5"/>
  <c r="I14" i="5" s="1"/>
  <c r="J14" i="5"/>
  <c r="L14" i="5" s="1"/>
  <c r="H10" i="6"/>
  <c r="K10" i="6" s="1"/>
  <c r="M10" i="6" s="1"/>
  <c r="J10" i="6"/>
  <c r="L10" i="6" s="1"/>
  <c r="H13" i="5"/>
  <c r="J13" i="5"/>
  <c r="L13" i="5" s="1"/>
  <c r="H11" i="3"/>
  <c r="J11" i="3"/>
  <c r="L11" i="3" s="1"/>
  <c r="H14" i="4"/>
  <c r="J14" i="4"/>
  <c r="L14" i="4" s="1"/>
  <c r="H12" i="3"/>
  <c r="J12" i="3"/>
  <c r="L12" i="3" s="1"/>
  <c r="H10" i="3"/>
  <c r="J10" i="3"/>
  <c r="L10" i="3" s="1"/>
  <c r="H13" i="4"/>
  <c r="J13" i="4"/>
  <c r="L13" i="4" s="1"/>
  <c r="H11" i="6"/>
  <c r="K11" i="6" s="1"/>
  <c r="M11" i="6" s="1"/>
  <c r="J11" i="6"/>
  <c r="L11" i="6" s="1"/>
  <c r="H14" i="3"/>
  <c r="J14" i="3"/>
  <c r="L14" i="3" s="1"/>
  <c r="H12" i="6"/>
  <c r="J12" i="6"/>
  <c r="L12" i="6" s="1"/>
  <c r="H12" i="4"/>
  <c r="J12" i="4"/>
  <c r="L12" i="4" s="1"/>
  <c r="H13" i="6"/>
  <c r="J13" i="6"/>
  <c r="L13" i="6" s="1"/>
  <c r="H11" i="5"/>
  <c r="J11" i="5"/>
  <c r="L11" i="5" s="1"/>
  <c r="H14" i="6"/>
  <c r="K14" i="6" s="1"/>
  <c r="M14" i="6" s="1"/>
  <c r="J14" i="6"/>
  <c r="L14" i="6" s="1"/>
  <c r="H12" i="5"/>
  <c r="K12" i="5" s="1"/>
  <c r="M12" i="5" s="1"/>
  <c r="J12" i="5"/>
  <c r="L12" i="5" s="1"/>
  <c r="H10" i="4"/>
  <c r="J10" i="4"/>
  <c r="L10" i="4" s="1"/>
  <c r="G19" i="6"/>
  <c r="J9" i="6"/>
  <c r="L9" i="6" s="1"/>
  <c r="H9" i="6"/>
  <c r="G19" i="4"/>
  <c r="J9" i="4"/>
  <c r="H9" i="4"/>
  <c r="I9" i="6"/>
  <c r="G19" i="5"/>
  <c r="J9" i="5"/>
  <c r="H9" i="5"/>
  <c r="H9" i="3"/>
  <c r="I9" i="3" s="1"/>
  <c r="G19" i="3"/>
  <c r="J9" i="3"/>
  <c r="F7" i="1"/>
  <c r="L6" i="1"/>
  <c r="N6" i="1" s="1"/>
  <c r="P6" i="1" s="1"/>
  <c r="L12" i="1"/>
  <c r="N12" i="1" s="1"/>
  <c r="P12" i="1" s="1"/>
  <c r="Q12" i="1" s="1"/>
  <c r="R12" i="1" s="1"/>
  <c r="E16" i="1"/>
  <c r="J9" i="1"/>
  <c r="J16" i="1" s="1"/>
  <c r="F11" i="1"/>
  <c r="L10" i="1"/>
  <c r="N10" i="1" s="1"/>
  <c r="P10" i="1" s="1"/>
  <c r="F13" i="1"/>
  <c r="K16" i="1"/>
  <c r="L11" i="1"/>
  <c r="N11" i="1" s="1"/>
  <c r="L14" i="1"/>
  <c r="L13" i="1"/>
  <c r="N13" i="1" s="1"/>
  <c r="P13" i="1" s="1"/>
  <c r="L8" i="1"/>
  <c r="N9" i="1"/>
  <c r="P9" i="1" s="1"/>
  <c r="H16" i="1"/>
  <c r="D16" i="1"/>
  <c r="M16" i="1"/>
  <c r="O16" i="7" l="1"/>
  <c r="O12" i="5"/>
  <c r="O12" i="4"/>
  <c r="N12" i="4" s="1"/>
  <c r="P12" i="4" s="1"/>
  <c r="O11" i="3"/>
  <c r="O10" i="6"/>
  <c r="O11" i="4"/>
  <c r="O13" i="3"/>
  <c r="O10" i="5"/>
  <c r="O15" i="4"/>
  <c r="O15" i="6"/>
  <c r="O17" i="3"/>
  <c r="O17" i="5"/>
  <c r="O12" i="7"/>
  <c r="O15" i="7"/>
  <c r="O13" i="7"/>
  <c r="K16" i="4"/>
  <c r="M16" i="4" s="1"/>
  <c r="K12" i="4"/>
  <c r="M12" i="4" s="1"/>
  <c r="F12" i="7"/>
  <c r="F15" i="7"/>
  <c r="F9" i="7"/>
  <c r="I16" i="7"/>
  <c r="I19" i="7" s="1"/>
  <c r="H19" i="7"/>
  <c r="I15" i="6"/>
  <c r="P15" i="7"/>
  <c r="K11" i="8"/>
  <c r="M11" i="8" s="1"/>
  <c r="P16" i="7"/>
  <c r="K15" i="8"/>
  <c r="M15" i="8" s="1"/>
  <c r="F13" i="8"/>
  <c r="P13" i="8"/>
  <c r="K14" i="7"/>
  <c r="M14" i="7" s="1"/>
  <c r="F10" i="7"/>
  <c r="K14" i="8"/>
  <c r="M14" i="8" s="1"/>
  <c r="I16" i="8"/>
  <c r="K16" i="8"/>
  <c r="M16" i="8" s="1"/>
  <c r="I17" i="8"/>
  <c r="K17" i="8"/>
  <c r="M17" i="8" s="1"/>
  <c r="I14" i="8"/>
  <c r="I13" i="3"/>
  <c r="F13" i="7"/>
  <c r="K12" i="8"/>
  <c r="M12" i="8" s="1"/>
  <c r="P12" i="7"/>
  <c r="K12" i="6"/>
  <c r="M12" i="6" s="1"/>
  <c r="L19" i="7"/>
  <c r="H19" i="8"/>
  <c r="P11" i="7"/>
  <c r="K11" i="5"/>
  <c r="M11" i="5" s="1"/>
  <c r="N11" i="5" s="1"/>
  <c r="F11" i="7"/>
  <c r="K10" i="8"/>
  <c r="M10" i="8" s="1"/>
  <c r="P10" i="7"/>
  <c r="E19" i="7"/>
  <c r="E19" i="8"/>
  <c r="K9" i="8"/>
  <c r="L9" i="8"/>
  <c r="J19" i="8"/>
  <c r="F9" i="8"/>
  <c r="N19" i="8"/>
  <c r="J19" i="7"/>
  <c r="I11" i="6"/>
  <c r="P13" i="7"/>
  <c r="N17" i="3"/>
  <c r="P17" i="3" s="1"/>
  <c r="N10" i="6"/>
  <c r="P17" i="7"/>
  <c r="N15" i="6"/>
  <c r="N14" i="6"/>
  <c r="N11" i="6"/>
  <c r="M9" i="7"/>
  <c r="O9" i="7" s="1"/>
  <c r="K19" i="7"/>
  <c r="K16" i="6"/>
  <c r="K14" i="4"/>
  <c r="M14" i="4" s="1"/>
  <c r="K14" i="5"/>
  <c r="M14" i="5" s="1"/>
  <c r="N14" i="5" s="1"/>
  <c r="K10" i="4"/>
  <c r="M10" i="4" s="1"/>
  <c r="K11" i="4"/>
  <c r="M11" i="4" s="1"/>
  <c r="E19" i="6"/>
  <c r="I16" i="6"/>
  <c r="I16" i="4"/>
  <c r="I12" i="6"/>
  <c r="E19" i="4"/>
  <c r="K15" i="4"/>
  <c r="M15" i="4" s="1"/>
  <c r="E19" i="5"/>
  <c r="F19" i="4"/>
  <c r="E19" i="3"/>
  <c r="F9" i="3"/>
  <c r="F19" i="3" s="1"/>
  <c r="F9" i="6"/>
  <c r="F19" i="6" s="1"/>
  <c r="F9" i="5"/>
  <c r="F19" i="5" s="1"/>
  <c r="I16" i="3"/>
  <c r="K16" i="3"/>
  <c r="M16" i="3" s="1"/>
  <c r="I17" i="6"/>
  <c r="K17" i="6"/>
  <c r="I17" i="5"/>
  <c r="K17" i="5"/>
  <c r="M17" i="5" s="1"/>
  <c r="N17" i="5" s="1"/>
  <c r="N16" i="5"/>
  <c r="I17" i="4"/>
  <c r="K17" i="4"/>
  <c r="M17" i="4" s="1"/>
  <c r="I17" i="3"/>
  <c r="I16" i="5"/>
  <c r="I15" i="3"/>
  <c r="K15" i="3"/>
  <c r="M15" i="3" s="1"/>
  <c r="N15" i="5"/>
  <c r="O15" i="5" s="1"/>
  <c r="I15" i="5"/>
  <c r="I10" i="3"/>
  <c r="K10" i="3"/>
  <c r="M10" i="3" s="1"/>
  <c r="N13" i="3"/>
  <c r="P13" i="3" s="1"/>
  <c r="I10" i="5"/>
  <c r="N12" i="5"/>
  <c r="I11" i="3"/>
  <c r="K11" i="3"/>
  <c r="M11" i="3" s="1"/>
  <c r="I12" i="5"/>
  <c r="I14" i="6"/>
  <c r="I11" i="5"/>
  <c r="I12" i="4"/>
  <c r="I10" i="6"/>
  <c r="I13" i="4"/>
  <c r="K13" i="4"/>
  <c r="M13" i="4" s="1"/>
  <c r="I12" i="3"/>
  <c r="K12" i="3"/>
  <c r="M12" i="3" s="1"/>
  <c r="O12" i="3" s="1"/>
  <c r="N12" i="3" s="1"/>
  <c r="P12" i="3" s="1"/>
  <c r="N10" i="5"/>
  <c r="I11" i="4"/>
  <c r="I13" i="6"/>
  <c r="K13" i="6"/>
  <c r="I14" i="3"/>
  <c r="K14" i="3"/>
  <c r="M14" i="3" s="1"/>
  <c r="I13" i="5"/>
  <c r="K13" i="5"/>
  <c r="M13" i="5" s="1"/>
  <c r="I10" i="4"/>
  <c r="I14" i="4"/>
  <c r="K9" i="5"/>
  <c r="H19" i="5"/>
  <c r="H19" i="4"/>
  <c r="I9" i="4"/>
  <c r="K9" i="4"/>
  <c r="J19" i="6"/>
  <c r="K9" i="3"/>
  <c r="H19" i="3"/>
  <c r="K9" i="6"/>
  <c r="M9" i="6" s="1"/>
  <c r="H19" i="6"/>
  <c r="L9" i="3"/>
  <c r="J19" i="3"/>
  <c r="L9" i="5"/>
  <c r="J19" i="5"/>
  <c r="L9" i="4"/>
  <c r="J19" i="4"/>
  <c r="I9" i="5"/>
  <c r="F16" i="1"/>
  <c r="Q10" i="1"/>
  <c r="R10" i="1" s="1"/>
  <c r="P11" i="1"/>
  <c r="Q11" i="1" s="1"/>
  <c r="R11" i="1" s="1"/>
  <c r="Q9" i="1"/>
  <c r="R9" i="1" s="1"/>
  <c r="L16" i="1"/>
  <c r="Q13" i="1"/>
  <c r="R13" i="1" s="1"/>
  <c r="N14" i="1"/>
  <c r="N8" i="1"/>
  <c r="P8" i="1" s="1"/>
  <c r="O13" i="5" l="1"/>
  <c r="L19" i="4"/>
  <c r="O9" i="4"/>
  <c r="N15" i="3"/>
  <c r="P15" i="3" s="1"/>
  <c r="N14" i="4"/>
  <c r="P14" i="4" s="1"/>
  <c r="O16" i="5"/>
  <c r="P16" i="5" s="1"/>
  <c r="O16" i="4"/>
  <c r="N16" i="4" s="1"/>
  <c r="P16" i="4" s="1"/>
  <c r="O13" i="4"/>
  <c r="N13" i="4" s="1"/>
  <c r="P13" i="4" s="1"/>
  <c r="O14" i="3"/>
  <c r="N14" i="3" s="1"/>
  <c r="P14" i="3" s="1"/>
  <c r="O11" i="5"/>
  <c r="O14" i="7"/>
  <c r="P14" i="7" s="1"/>
  <c r="N11" i="3"/>
  <c r="P11" i="3" s="1"/>
  <c r="N15" i="4"/>
  <c r="P15" i="4" s="1"/>
  <c r="N11" i="4"/>
  <c r="P11" i="4" s="1"/>
  <c r="N12" i="6"/>
  <c r="P15" i="6"/>
  <c r="P10" i="6"/>
  <c r="O16" i="3"/>
  <c r="N16" i="3" s="1"/>
  <c r="P16" i="3" s="1"/>
  <c r="O17" i="4"/>
  <c r="N17" i="4" s="1"/>
  <c r="P17" i="4" s="1"/>
  <c r="O15" i="3"/>
  <c r="O14" i="5"/>
  <c r="P14" i="5" s="1"/>
  <c r="O14" i="4"/>
  <c r="O10" i="3"/>
  <c r="N10" i="3" s="1"/>
  <c r="P10" i="3" s="1"/>
  <c r="O11" i="6"/>
  <c r="P11" i="6" s="1"/>
  <c r="O14" i="6"/>
  <c r="P14" i="6" s="1"/>
  <c r="O10" i="4"/>
  <c r="N10" i="4" s="1"/>
  <c r="P10" i="4" s="1"/>
  <c r="O10" i="8"/>
  <c r="P10" i="8" s="1"/>
  <c r="O17" i="8"/>
  <c r="P17" i="8" s="1"/>
  <c r="O11" i="8"/>
  <c r="P11" i="8" s="1"/>
  <c r="O16" i="8"/>
  <c r="P16" i="8" s="1"/>
  <c r="O12" i="8"/>
  <c r="P12" i="8" s="1"/>
  <c r="O14" i="8"/>
  <c r="P14" i="8" s="1"/>
  <c r="O15" i="8"/>
  <c r="P15" i="8" s="1"/>
  <c r="F19" i="8"/>
  <c r="I19" i="8"/>
  <c r="F19" i="7"/>
  <c r="I19" i="3"/>
  <c r="K19" i="8"/>
  <c r="M9" i="8"/>
  <c r="L19" i="8"/>
  <c r="I19" i="6"/>
  <c r="M16" i="6"/>
  <c r="M13" i="6"/>
  <c r="M17" i="6"/>
  <c r="M19" i="7"/>
  <c r="N19" i="7"/>
  <c r="L20" i="7"/>
  <c r="N9" i="6"/>
  <c r="O9" i="6" s="1"/>
  <c r="P10" i="5"/>
  <c r="P11" i="5"/>
  <c r="P17" i="5"/>
  <c r="P15" i="5"/>
  <c r="N13" i="5"/>
  <c r="I19" i="4"/>
  <c r="P12" i="5"/>
  <c r="I19" i="5"/>
  <c r="K19" i="5"/>
  <c r="M9" i="5"/>
  <c r="N9" i="5" s="1"/>
  <c r="L19" i="5"/>
  <c r="K19" i="6"/>
  <c r="L19" i="6"/>
  <c r="M9" i="4"/>
  <c r="K19" i="4"/>
  <c r="L19" i="3"/>
  <c r="M9" i="3"/>
  <c r="K19" i="3"/>
  <c r="P14" i="1"/>
  <c r="Q14" i="1" s="1"/>
  <c r="R14" i="1" s="1"/>
  <c r="Q7" i="1"/>
  <c r="R7" i="1" s="1"/>
  <c r="Q8" i="1"/>
  <c r="R8" i="1" s="1"/>
  <c r="N16" i="1"/>
  <c r="Q6" i="1"/>
  <c r="O19" i="3" l="1"/>
  <c r="O16" i="6"/>
  <c r="O9" i="3"/>
  <c r="O12" i="6"/>
  <c r="P12" i="6" s="1"/>
  <c r="P13" i="5"/>
  <c r="O9" i="5"/>
  <c r="M19" i="8"/>
  <c r="O9" i="8"/>
  <c r="L20" i="8"/>
  <c r="O19" i="7"/>
  <c r="N17" i="6"/>
  <c r="O17" i="6" s="1"/>
  <c r="N16" i="6"/>
  <c r="N13" i="6"/>
  <c r="O13" i="6" s="1"/>
  <c r="L20" i="6"/>
  <c r="O19" i="5"/>
  <c r="M19" i="6"/>
  <c r="M19" i="5"/>
  <c r="L20" i="5"/>
  <c r="L20" i="3"/>
  <c r="L20" i="4"/>
  <c r="M19" i="4"/>
  <c r="M19" i="3"/>
  <c r="N9" i="3"/>
  <c r="N20" i="5"/>
  <c r="N19" i="5"/>
  <c r="P9" i="5"/>
  <c r="P19" i="5" s="1"/>
  <c r="P16" i="1"/>
  <c r="R6" i="1"/>
  <c r="R16" i="1" s="1"/>
  <c r="Q16" i="1"/>
  <c r="O19" i="8" l="1"/>
  <c r="N20" i="8"/>
  <c r="P20" i="8" s="1"/>
  <c r="P9" i="8"/>
  <c r="P19" i="8" s="1"/>
  <c r="P9" i="7"/>
  <c r="P19" i="7" s="1"/>
  <c r="N20" i="7"/>
  <c r="P20" i="7" s="1"/>
  <c r="P17" i="6"/>
  <c r="O19" i="6"/>
  <c r="P13" i="6"/>
  <c r="P16" i="6"/>
  <c r="P20" i="5"/>
  <c r="P9" i="3"/>
  <c r="P19" i="3" s="1"/>
  <c r="N20" i="3"/>
  <c r="P20" i="3" s="1"/>
  <c r="N19" i="3"/>
  <c r="O19" i="4"/>
  <c r="N9" i="4"/>
  <c r="P9" i="6"/>
  <c r="N19" i="6"/>
  <c r="N20" i="6"/>
  <c r="P20" i="6" s="1"/>
  <c r="A17" i="1"/>
  <c r="H21" i="1"/>
  <c r="H22" i="1"/>
  <c r="H20" i="1"/>
  <c r="P19" i="6" l="1"/>
  <c r="P9" i="4"/>
  <c r="P19" i="4" s="1"/>
  <c r="N19" i="4"/>
  <c r="N20" i="4"/>
  <c r="P20" i="4" s="1"/>
  <c r="H23" i="1"/>
</calcChain>
</file>

<file path=xl/sharedStrings.xml><?xml version="1.0" encoding="utf-8"?>
<sst xmlns="http://schemas.openxmlformats.org/spreadsheetml/2006/main" count="212" uniqueCount="58">
  <si>
    <t>S.No.</t>
  </si>
  <si>
    <t>Month</t>
  </si>
  <si>
    <t>Due</t>
  </si>
  <si>
    <t>DRAWN</t>
  </si>
  <si>
    <t>DIFFERENCE</t>
  </si>
  <si>
    <t>TOTAL DEDUCTION</t>
  </si>
  <si>
    <t>NET AMMOUNT</t>
  </si>
  <si>
    <t>TV NUMBER           &amp; DATE</t>
  </si>
  <si>
    <t>BASIC</t>
  </si>
  <si>
    <t>DA</t>
  </si>
  <si>
    <t>HRA</t>
  </si>
  <si>
    <t>TOTAL</t>
  </si>
  <si>
    <t>NAME OF EMPLOYEE</t>
  </si>
  <si>
    <t>POST</t>
  </si>
  <si>
    <t>MONTH</t>
  </si>
  <si>
    <t>BASIC PAY AS PER 7TH PAY</t>
  </si>
  <si>
    <t>BASIC PAY AS PER 6TH PAY</t>
  </si>
  <si>
    <t>BASIC PAY DETAIL</t>
  </si>
  <si>
    <t>Name of Office-</t>
  </si>
  <si>
    <t>Name of Employee-</t>
  </si>
  <si>
    <t>Post-</t>
  </si>
  <si>
    <t>Employee ID-</t>
  </si>
  <si>
    <t>PAN No-</t>
  </si>
  <si>
    <t>PAN NO-</t>
  </si>
  <si>
    <t>EMPLOYEE ID -</t>
  </si>
  <si>
    <r>
      <t xml:space="preserve">PLEASE FILL IN YELLOW CELLS 
RAJTEACHERS.IN
 </t>
    </r>
    <r>
      <rPr>
        <b/>
        <sz val="14"/>
        <color theme="1"/>
        <rFont val="Calibri"/>
        <family val="2"/>
        <scheme val="minor"/>
      </rPr>
      <t>(</t>
    </r>
    <r>
      <rPr>
        <b/>
        <sz val="14"/>
        <color theme="1"/>
        <rFont val="Kruti Dev 010"/>
      </rPr>
      <t>ftl ekg rd dk ,sfj;j cukuk gS ml ekg rd dk osru gh HkjsaA</t>
    </r>
    <r>
      <rPr>
        <b/>
        <sz val="14"/>
        <color theme="1"/>
        <rFont val="Arial"/>
        <family val="2"/>
      </rPr>
      <t>)</t>
    </r>
  </si>
  <si>
    <t>Income Tax to be Deducted 10%/20%/30%</t>
  </si>
  <si>
    <t>INCOME TAX</t>
  </si>
  <si>
    <t>ARREAR PAYABLE IN APRIL 2018 30%</t>
  </si>
  <si>
    <t>ARREAR PAYABLE IN JULY 2018 30%</t>
  </si>
  <si>
    <t>ARREAR PAYABLE IN OCT 2018 40%</t>
  </si>
  <si>
    <t>T0TAL ARREAR</t>
  </si>
  <si>
    <t>PARTICIULARS</t>
  </si>
  <si>
    <t>AMOUNT</t>
  </si>
  <si>
    <t>7th  PAY FIXATION  ARRIER - 1st INSTALLMENT 30%</t>
  </si>
  <si>
    <t>1ST 30% PAY</t>
  </si>
  <si>
    <t>DEDUCTION</t>
  </si>
  <si>
    <t>NET-PAY</t>
  </si>
  <si>
    <t>TOAL</t>
  </si>
  <si>
    <t>GPF</t>
  </si>
  <si>
    <t>G.TOTAL</t>
  </si>
  <si>
    <t>7th  PAY FIXATION  ARRIER - 3rd INSTALLMENT 40%</t>
  </si>
  <si>
    <t>3rd 40% PAY</t>
  </si>
  <si>
    <t>NPS 10%</t>
  </si>
  <si>
    <t>PAN NO.-</t>
  </si>
  <si>
    <t>POST-</t>
  </si>
  <si>
    <t>POST -</t>
  </si>
  <si>
    <t xml:space="preserve">POST- </t>
  </si>
  <si>
    <t>3rd  40% PAY</t>
  </si>
  <si>
    <t>NPS</t>
  </si>
  <si>
    <t>AADRASH GOVT.S. SEC SCHOOL,BICHHAWADI</t>
  </si>
  <si>
    <t>MANOHAR LAL</t>
  </si>
  <si>
    <t>SR.TEACHER</t>
  </si>
  <si>
    <t>AENPL9158B</t>
  </si>
  <si>
    <t>RJJL200821000858</t>
  </si>
  <si>
    <t>EXCEL UTILITY BY-</t>
  </si>
  <si>
    <t>MANOHAR LAL NAIN (SENIOR TEACHER) GOVERNMENT HIGHER SECONDARY SCHOOL, BICHHAWADI  TEHSIL-SANCHORE</t>
  </si>
  <si>
    <t xml:space="preserve">I-TAX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</si>
</sst>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b/>
      <sz val="8"/>
      <name val="Arial"/>
      <family val="2"/>
    </font>
    <font>
      <b/>
      <sz val="10"/>
      <name val="Arial"/>
      <family val="2"/>
    </font>
    <font>
      <b/>
      <sz val="6"/>
      <name val="Arial"/>
      <family val="2"/>
    </font>
    <font>
      <u/>
      <sz val="11"/>
      <color theme="10"/>
      <name val="Calibri"/>
      <family val="2"/>
    </font>
    <font>
      <sz val="20"/>
      <color theme="1"/>
      <name val="Calibri"/>
      <family val="2"/>
      <scheme val="minor"/>
    </font>
    <font>
      <b/>
      <sz val="14"/>
      <color theme="1"/>
      <name val="Calibri"/>
      <family val="2"/>
      <scheme val="minor"/>
    </font>
    <font>
      <u/>
      <sz val="22"/>
      <color theme="10"/>
      <name val="Calibri"/>
      <family val="2"/>
    </font>
    <font>
      <b/>
      <sz val="14"/>
      <color theme="1"/>
      <name val="Kruti Dev 010"/>
    </font>
    <font>
      <b/>
      <sz val="14"/>
      <color theme="1"/>
      <name val="Arial"/>
      <family val="2"/>
    </font>
    <font>
      <b/>
      <sz val="11"/>
      <color theme="1"/>
      <name val="Kruti Dev 010"/>
    </font>
    <font>
      <b/>
      <u/>
      <sz val="12"/>
      <color theme="1"/>
      <name val="Calibri"/>
      <family val="2"/>
      <scheme val="minor"/>
    </font>
    <font>
      <sz val="16"/>
      <color theme="1"/>
      <name val="Calibri"/>
      <family val="2"/>
      <scheme val="minor"/>
    </font>
    <font>
      <b/>
      <sz val="10"/>
      <color theme="1"/>
      <name val="Calibri"/>
      <family val="2"/>
      <scheme val="minor"/>
    </font>
    <font>
      <b/>
      <sz val="9"/>
      <color theme="1"/>
      <name val="Calibri"/>
      <family val="2"/>
      <scheme val="minor"/>
    </font>
    <font>
      <b/>
      <sz val="14"/>
      <color rgb="FFFF0000"/>
      <name val="Calibri"/>
      <family val="2"/>
      <scheme val="min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8" tint="0.79998168889431442"/>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s>
  <cellStyleXfs count="2">
    <xf numFmtId="0" fontId="0" fillId="0" borderId="0"/>
    <xf numFmtId="0" fontId="5" fillId="0" borderId="0" applyNumberFormat="0" applyFill="0" applyBorder="0" applyAlignment="0" applyProtection="0">
      <alignment vertical="top"/>
      <protection locked="0"/>
    </xf>
  </cellStyleXfs>
  <cellXfs count="152">
    <xf numFmtId="0" fontId="0" fillId="0" borderId="0" xfId="0"/>
    <xf numFmtId="0" fontId="0" fillId="0" borderId="0" xfId="0" applyProtection="1">
      <protection hidden="1"/>
    </xf>
    <xf numFmtId="0" fontId="0" fillId="5" borderId="13" xfId="0" applyFill="1" applyBorder="1" applyAlignment="1" applyProtection="1">
      <alignment horizontal="left" wrapText="1"/>
      <protection hidden="1"/>
    </xf>
    <xf numFmtId="0" fontId="0" fillId="0" borderId="0" xfId="0" applyAlignment="1" applyProtection="1">
      <alignment wrapText="1"/>
      <protection hidden="1"/>
    </xf>
    <xf numFmtId="17" fontId="0" fillId="5" borderId="13" xfId="0" applyNumberFormat="1" applyFill="1" applyBorder="1" applyAlignment="1" applyProtection="1">
      <alignment horizontal="left"/>
      <protection hidden="1"/>
    </xf>
    <xf numFmtId="0" fontId="0" fillId="3" borderId="1" xfId="0" applyFill="1" applyBorder="1" applyAlignment="1" applyProtection="1">
      <alignment horizontal="left"/>
      <protection locked="0" hidden="1"/>
    </xf>
    <xf numFmtId="0" fontId="0" fillId="3" borderId="15" xfId="0" applyFill="1" applyBorder="1" applyAlignment="1" applyProtection="1">
      <alignment horizontal="left"/>
      <protection locked="0" hidden="1"/>
    </xf>
    <xf numFmtId="17" fontId="0" fillId="5" borderId="16" xfId="0" applyNumberFormat="1" applyFill="1" applyBorder="1" applyAlignment="1" applyProtection="1">
      <alignment horizontal="left"/>
      <protection hidden="1"/>
    </xf>
    <xf numFmtId="0" fontId="0" fillId="6" borderId="15" xfId="0" applyFill="1" applyBorder="1" applyAlignment="1" applyProtection="1">
      <alignment horizontal="left"/>
      <protection hidden="1"/>
    </xf>
    <xf numFmtId="0" fontId="2" fillId="2" borderId="1" xfId="0" applyFont="1" applyFill="1" applyBorder="1" applyAlignment="1" applyProtection="1">
      <alignment horizontal="center" vertical="center"/>
      <protection hidden="1"/>
    </xf>
    <xf numFmtId="0" fontId="0" fillId="0" borderId="17" xfId="0" applyBorder="1" applyAlignment="1" applyProtection="1">
      <alignment horizontal="center"/>
      <protection hidden="1"/>
    </xf>
    <xf numFmtId="0" fontId="0" fillId="6" borderId="4" xfId="0" applyFill="1" applyBorder="1" applyAlignment="1" applyProtection="1">
      <alignment horizontal="left"/>
      <protection hidden="1"/>
    </xf>
    <xf numFmtId="0" fontId="1" fillId="5" borderId="1" xfId="0" applyFont="1" applyFill="1" applyBorder="1" applyAlignment="1" applyProtection="1">
      <alignment horizontal="left" wrapText="1"/>
      <protection hidden="1"/>
    </xf>
    <xf numFmtId="0" fontId="1" fillId="5" borderId="15" xfId="0" applyFont="1" applyFill="1" applyBorder="1" applyAlignment="1" applyProtection="1">
      <alignment horizontal="left" wrapText="1"/>
      <protection hidden="1"/>
    </xf>
    <xf numFmtId="0" fontId="0" fillId="0" borderId="0" xfId="0" applyAlignment="1" applyProtection="1">
      <alignment horizontal="center"/>
      <protection hidden="1"/>
    </xf>
    <xf numFmtId="0" fontId="0" fillId="0" borderId="13" xfId="0" applyBorder="1" applyAlignment="1" applyProtection="1">
      <alignment horizontal="center"/>
      <protection hidden="1"/>
    </xf>
    <xf numFmtId="17" fontId="0" fillId="0" borderId="1" xfId="0" applyNumberFormat="1" applyBorder="1" applyAlignment="1" applyProtection="1">
      <alignment horizontal="center"/>
      <protection hidden="1"/>
    </xf>
    <xf numFmtId="0" fontId="0" fillId="2" borderId="1" xfId="0" applyFill="1" applyBorder="1" applyAlignment="1" applyProtection="1">
      <alignment horizontal="center"/>
      <protection hidden="1"/>
    </xf>
    <xf numFmtId="0" fontId="0" fillId="0" borderId="1" xfId="0" applyBorder="1" applyAlignment="1" applyProtection="1">
      <alignment horizontal="center"/>
      <protection hidden="1"/>
    </xf>
    <xf numFmtId="0" fontId="0" fillId="0" borderId="15" xfId="0" applyBorder="1" applyAlignment="1" applyProtection="1">
      <alignment horizontal="center"/>
      <protection hidden="1"/>
    </xf>
    <xf numFmtId="0" fontId="0" fillId="0" borderId="18" xfId="0" applyBorder="1" applyAlignment="1" applyProtection="1">
      <alignment horizontal="center"/>
      <protection hidden="1"/>
    </xf>
    <xf numFmtId="0" fontId="0" fillId="0" borderId="0" xfId="0" applyAlignment="1">
      <alignment horizontal="center" vertical="center"/>
    </xf>
    <xf numFmtId="0" fontId="7" fillId="4" borderId="1" xfId="0" applyFont="1" applyFill="1" applyBorder="1" applyAlignment="1" applyProtection="1">
      <alignment horizontal="left"/>
      <protection hidden="1"/>
    </xf>
    <xf numFmtId="0" fontId="7" fillId="0" borderId="1" xfId="0" applyFont="1" applyBorder="1" applyProtection="1">
      <protection hidden="1"/>
    </xf>
    <xf numFmtId="9" fontId="0" fillId="5" borderId="1" xfId="0" applyNumberFormat="1" applyFill="1" applyBorder="1" applyAlignment="1" applyProtection="1">
      <alignment horizontal="center" wrapText="1"/>
      <protection hidden="1"/>
    </xf>
    <xf numFmtId="0" fontId="0" fillId="5" borderId="22" xfId="0" applyFill="1" applyBorder="1" applyAlignment="1" applyProtection="1">
      <alignment horizontal="left"/>
      <protection hidden="1"/>
    </xf>
    <xf numFmtId="0" fontId="0" fillId="0" borderId="28" xfId="0" applyBorder="1" applyAlignment="1" applyProtection="1">
      <alignment horizontal="center"/>
      <protection hidden="1"/>
    </xf>
    <xf numFmtId="17" fontId="0" fillId="0" borderId="5" xfId="0" applyNumberFormat="1" applyBorder="1" applyAlignment="1" applyProtection="1">
      <alignment horizontal="center"/>
      <protection hidden="1"/>
    </xf>
    <xf numFmtId="0" fontId="0" fillId="2" borderId="5" xfId="0" applyFill="1" applyBorder="1" applyAlignment="1" applyProtection="1">
      <alignment horizontal="center"/>
      <protection hidden="1"/>
    </xf>
    <xf numFmtId="0" fontId="0" fillId="0" borderId="5" xfId="0" applyBorder="1" applyAlignment="1" applyProtection="1">
      <alignment horizontal="center"/>
      <protection hidden="1"/>
    </xf>
    <xf numFmtId="0" fontId="2" fillId="2" borderId="17" xfId="0" applyFont="1" applyFill="1" applyBorder="1" applyAlignment="1" applyProtection="1">
      <alignment horizontal="center"/>
      <protection hidden="1"/>
    </xf>
    <xf numFmtId="0" fontId="0" fillId="0" borderId="29" xfId="0" applyBorder="1" applyAlignment="1" applyProtection="1">
      <alignment horizontal="center"/>
      <protection hidden="1"/>
    </xf>
    <xf numFmtId="17" fontId="0" fillId="0" borderId="4" xfId="0" applyNumberFormat="1" applyBorder="1" applyAlignment="1" applyProtection="1">
      <alignment horizontal="center"/>
      <protection hidden="1"/>
    </xf>
    <xf numFmtId="0" fontId="0" fillId="2" borderId="4" xfId="0" applyFill="1" applyBorder="1" applyAlignment="1" applyProtection="1">
      <alignment horizontal="center"/>
      <protection hidden="1"/>
    </xf>
    <xf numFmtId="0" fontId="1" fillId="0" borderId="31" xfId="0" applyFont="1" applyBorder="1" applyAlignment="1" applyProtection="1">
      <alignment horizontal="center"/>
      <protection hidden="1"/>
    </xf>
    <xf numFmtId="0" fontId="1" fillId="0" borderId="32" xfId="0" applyFont="1" applyBorder="1" applyAlignment="1" applyProtection="1">
      <alignment horizontal="center"/>
      <protection hidden="1"/>
    </xf>
    <xf numFmtId="0" fontId="15" fillId="0" borderId="30" xfId="0" applyFont="1" applyBorder="1"/>
    <xf numFmtId="0" fontId="1" fillId="0" borderId="32" xfId="0" applyFont="1" applyBorder="1" applyAlignment="1">
      <alignment horizontal="center"/>
    </xf>
    <xf numFmtId="0" fontId="0" fillId="0" borderId="1" xfId="0" applyBorder="1" applyAlignment="1" applyProtection="1">
      <alignment horizontal="center"/>
      <protection hidden="1"/>
    </xf>
    <xf numFmtId="0" fontId="0" fillId="0" borderId="31" xfId="0" applyBorder="1" applyAlignment="1" applyProtection="1">
      <alignment horizontal="center"/>
      <protection hidden="1"/>
    </xf>
    <xf numFmtId="0" fontId="2" fillId="2" borderId="17" xfId="0" applyFont="1" applyFill="1" applyBorder="1" applyAlignment="1" applyProtection="1">
      <alignment horizontal="center" vertical="center"/>
      <protection hidden="1"/>
    </xf>
    <xf numFmtId="0" fontId="0" fillId="0" borderId="13" xfId="0" applyBorder="1" applyAlignment="1" applyProtection="1">
      <alignment horizontal="center"/>
      <protection hidden="1"/>
    </xf>
    <xf numFmtId="0" fontId="0" fillId="0" borderId="4" xfId="0" applyBorder="1" applyAlignment="1" applyProtection="1">
      <alignment horizontal="center"/>
      <protection hidden="1"/>
    </xf>
    <xf numFmtId="0" fontId="0" fillId="0" borderId="1" xfId="0" applyBorder="1" applyAlignment="1" applyProtection="1">
      <alignment horizontal="center"/>
      <protection hidden="1"/>
    </xf>
    <xf numFmtId="0" fontId="0" fillId="0" borderId="13" xfId="0" applyBorder="1" applyAlignment="1" applyProtection="1">
      <alignment horizontal="center"/>
      <protection hidden="1"/>
    </xf>
    <xf numFmtId="0" fontId="0" fillId="0" borderId="31" xfId="0" applyBorder="1" applyAlignment="1" applyProtection="1">
      <alignment horizontal="center"/>
      <protection hidden="1"/>
    </xf>
    <xf numFmtId="0" fontId="2" fillId="2" borderId="17" xfId="0" applyFont="1" applyFill="1" applyBorder="1" applyAlignment="1" applyProtection="1">
      <alignment horizontal="center" vertical="center"/>
      <protection hidden="1"/>
    </xf>
    <xf numFmtId="0" fontId="0" fillId="0" borderId="4" xfId="0" applyBorder="1" applyAlignment="1" applyProtection="1">
      <alignment horizontal="center"/>
      <protection hidden="1"/>
    </xf>
    <xf numFmtId="0" fontId="0" fillId="0" borderId="35" xfId="0" applyBorder="1" applyAlignment="1" applyProtection="1">
      <alignment horizontal="center"/>
      <protection hidden="1"/>
    </xf>
    <xf numFmtId="0" fontId="0" fillId="0" borderId="36" xfId="0" applyBorder="1" applyAlignment="1" applyProtection="1">
      <alignment horizontal="center"/>
      <protection hidden="1"/>
    </xf>
    <xf numFmtId="0" fontId="0" fillId="0" borderId="37" xfId="0" applyBorder="1" applyAlignment="1">
      <alignment horizontal="center"/>
    </xf>
    <xf numFmtId="0" fontId="0" fillId="0" borderId="38" xfId="0" applyBorder="1" applyAlignment="1">
      <alignment horizontal="center"/>
    </xf>
    <xf numFmtId="0" fontId="0" fillId="0" borderId="39" xfId="0" applyBorder="1"/>
    <xf numFmtId="0" fontId="0" fillId="3" borderId="1" xfId="0" applyFill="1" applyBorder="1" applyAlignment="1" applyProtection="1">
      <alignment horizontal="left"/>
      <protection locked="0" hidden="1"/>
    </xf>
    <xf numFmtId="0" fontId="0" fillId="0" borderId="1" xfId="0" applyBorder="1" applyAlignment="1" applyProtection="1">
      <alignment horizontal="center"/>
      <protection hidden="1"/>
    </xf>
    <xf numFmtId="0" fontId="0" fillId="0" borderId="31" xfId="0" applyBorder="1" applyAlignment="1" applyProtection="1">
      <alignment horizontal="center"/>
      <protection hidden="1"/>
    </xf>
    <xf numFmtId="0" fontId="2" fillId="2" borderId="17" xfId="0" applyFont="1" applyFill="1" applyBorder="1" applyAlignment="1" applyProtection="1">
      <alignment horizontal="center" vertical="center"/>
      <protection hidden="1"/>
    </xf>
    <xf numFmtId="0" fontId="0" fillId="0" borderId="13" xfId="0" applyBorder="1" applyAlignment="1" applyProtection="1">
      <alignment horizontal="center"/>
      <protection hidden="1"/>
    </xf>
    <xf numFmtId="0" fontId="0" fillId="0" borderId="4" xfId="0" applyBorder="1" applyAlignment="1" applyProtection="1">
      <alignment horizontal="center"/>
      <protection hidden="1"/>
    </xf>
    <xf numFmtId="0" fontId="0" fillId="0" borderId="37" xfId="0" applyBorder="1" applyAlignment="1" applyProtection="1">
      <alignment horizontal="center"/>
      <protection hidden="1"/>
    </xf>
    <xf numFmtId="0" fontId="0" fillId="0" borderId="38" xfId="0" applyBorder="1" applyAlignment="1" applyProtection="1">
      <alignment horizontal="center"/>
      <protection hidden="1"/>
    </xf>
    <xf numFmtId="0" fontId="0" fillId="0" borderId="39" xfId="0" applyBorder="1" applyProtection="1">
      <protection hidden="1"/>
    </xf>
    <xf numFmtId="0" fontId="15" fillId="0" borderId="30" xfId="0" applyFont="1" applyBorder="1" applyProtection="1">
      <protection hidden="1"/>
    </xf>
    <xf numFmtId="0" fontId="0" fillId="0" borderId="4" xfId="0" applyBorder="1" applyProtection="1">
      <protection hidden="1"/>
    </xf>
    <xf numFmtId="0" fontId="0" fillId="3" borderId="25" xfId="0" applyFill="1" applyBorder="1" applyAlignment="1" applyProtection="1">
      <alignment horizontal="center"/>
      <protection locked="0" hidden="1"/>
    </xf>
    <xf numFmtId="0" fontId="0" fillId="3" borderId="1" xfId="0" applyFill="1" applyBorder="1" applyAlignment="1" applyProtection="1">
      <alignment horizontal="center"/>
      <protection locked="0" hidden="1"/>
    </xf>
    <xf numFmtId="0" fontId="0" fillId="3" borderId="25" xfId="0" applyFill="1" applyBorder="1" applyAlignment="1" applyProtection="1">
      <alignment horizontal="left"/>
      <protection locked="0" hidden="1"/>
    </xf>
    <xf numFmtId="0" fontId="0" fillId="3" borderId="1" xfId="0" applyFill="1" applyBorder="1" applyAlignment="1" applyProtection="1">
      <alignment horizontal="left"/>
      <protection locked="0" hidden="1"/>
    </xf>
    <xf numFmtId="0" fontId="0" fillId="3" borderId="26" xfId="0" applyFill="1" applyBorder="1" applyAlignment="1" applyProtection="1">
      <alignment horizontal="left"/>
      <protection locked="0" hidden="1"/>
    </xf>
    <xf numFmtId="0" fontId="0" fillId="3" borderId="4" xfId="0" applyFill="1" applyBorder="1" applyAlignment="1" applyProtection="1">
      <alignment horizontal="left"/>
      <protection locked="0" hidden="1"/>
    </xf>
    <xf numFmtId="0" fontId="11" fillId="0" borderId="0" xfId="0" applyFont="1" applyAlignment="1" applyProtection="1">
      <alignment horizontal="center"/>
      <protection hidden="1"/>
    </xf>
    <xf numFmtId="0" fontId="1" fillId="5" borderId="27" xfId="0" applyFont="1" applyFill="1" applyBorder="1" applyAlignment="1" applyProtection="1">
      <alignment horizontal="center"/>
      <protection hidden="1"/>
    </xf>
    <xf numFmtId="0" fontId="1" fillId="5" borderId="9" xfId="0" applyFont="1" applyFill="1" applyBorder="1" applyAlignment="1" applyProtection="1">
      <alignment horizontal="center"/>
      <protection hidden="1"/>
    </xf>
    <xf numFmtId="0" fontId="1" fillId="5" borderId="20" xfId="0" applyFont="1" applyFill="1" applyBorder="1" applyAlignment="1" applyProtection="1">
      <alignment horizontal="center"/>
      <protection hidden="1"/>
    </xf>
    <xf numFmtId="0" fontId="6" fillId="3" borderId="6" xfId="0" applyFont="1" applyFill="1" applyBorder="1" applyAlignment="1" applyProtection="1">
      <alignment horizontal="center" vertical="center" wrapText="1"/>
      <protection hidden="1"/>
    </xf>
    <xf numFmtId="0" fontId="6" fillId="3" borderId="7" xfId="0" applyFont="1" applyFill="1" applyBorder="1" applyAlignment="1" applyProtection="1">
      <alignment horizontal="center" vertical="center"/>
      <protection hidden="1"/>
    </xf>
    <xf numFmtId="0" fontId="6" fillId="3" borderId="19" xfId="0" applyFont="1" applyFill="1" applyBorder="1" applyAlignment="1" applyProtection="1">
      <alignment horizontal="center" vertical="center"/>
      <protection hidden="1"/>
    </xf>
    <xf numFmtId="0" fontId="6" fillId="3" borderId="13" xfId="0" applyFont="1" applyFill="1" applyBorder="1" applyAlignment="1" applyProtection="1">
      <alignment horizontal="center" vertical="center"/>
      <protection hidden="1"/>
    </xf>
    <xf numFmtId="0" fontId="6" fillId="3" borderId="1" xfId="0" applyFont="1" applyFill="1" applyBorder="1" applyAlignment="1" applyProtection="1">
      <alignment horizontal="center" vertical="center"/>
      <protection hidden="1"/>
    </xf>
    <xf numFmtId="0" fontId="6" fillId="3" borderId="15" xfId="0" applyFont="1" applyFill="1" applyBorder="1" applyAlignment="1" applyProtection="1">
      <alignment horizontal="center" vertical="center"/>
      <protection hidden="1"/>
    </xf>
    <xf numFmtId="0" fontId="6" fillId="3" borderId="16" xfId="0" applyFont="1" applyFill="1" applyBorder="1" applyAlignment="1" applyProtection="1">
      <alignment horizontal="center" vertical="center"/>
      <protection hidden="1"/>
    </xf>
    <xf numFmtId="0" fontId="6" fillId="3" borderId="17" xfId="0" applyFont="1" applyFill="1" applyBorder="1" applyAlignment="1" applyProtection="1">
      <alignment horizontal="center" vertical="center"/>
      <protection hidden="1"/>
    </xf>
    <xf numFmtId="0" fontId="6" fillId="3" borderId="18" xfId="0" applyFont="1" applyFill="1" applyBorder="1" applyAlignment="1" applyProtection="1">
      <alignment horizontal="center" vertical="center"/>
      <protection hidden="1"/>
    </xf>
    <xf numFmtId="0" fontId="8" fillId="0" borderId="21" xfId="1" applyFont="1" applyBorder="1" applyAlignment="1" applyProtection="1">
      <alignment horizontal="center"/>
      <protection hidden="1"/>
    </xf>
    <xf numFmtId="0" fontId="8" fillId="0" borderId="0" xfId="1" applyFont="1" applyBorder="1" applyAlignment="1" applyProtection="1">
      <alignment horizontal="center"/>
      <protection hidden="1"/>
    </xf>
    <xf numFmtId="9" fontId="0" fillId="3" borderId="24" xfId="0" applyNumberFormat="1" applyFill="1" applyBorder="1" applyAlignment="1" applyProtection="1">
      <alignment horizontal="center"/>
      <protection locked="0" hidden="1"/>
    </xf>
    <xf numFmtId="0" fontId="0" fillId="3" borderId="24" xfId="0" applyFill="1" applyBorder="1" applyAlignment="1" applyProtection="1">
      <alignment horizontal="center"/>
      <protection locked="0" hidden="1"/>
    </xf>
    <xf numFmtId="0" fontId="16" fillId="7" borderId="44" xfId="0" applyFont="1" applyFill="1" applyBorder="1" applyAlignment="1" applyProtection="1">
      <alignment horizontal="center"/>
      <protection hidden="1"/>
    </xf>
    <xf numFmtId="0" fontId="16" fillId="7" borderId="11" xfId="0" applyFont="1" applyFill="1" applyBorder="1" applyAlignment="1" applyProtection="1">
      <alignment horizontal="center"/>
      <protection hidden="1"/>
    </xf>
    <xf numFmtId="0" fontId="16" fillId="7" borderId="12" xfId="0" applyFont="1" applyFill="1" applyBorder="1" applyAlignment="1" applyProtection="1">
      <alignment horizontal="center"/>
      <protection hidden="1"/>
    </xf>
    <xf numFmtId="0" fontId="16" fillId="7" borderId="45" xfId="0" applyFont="1" applyFill="1" applyBorder="1" applyAlignment="1" applyProtection="1">
      <alignment horizontal="center" vertical="center" wrapText="1"/>
      <protection hidden="1"/>
    </xf>
    <xf numFmtId="0" fontId="16" fillId="7" borderId="21" xfId="0" applyFont="1" applyFill="1" applyBorder="1" applyAlignment="1" applyProtection="1">
      <alignment horizontal="center" vertical="center" wrapText="1"/>
      <protection hidden="1"/>
    </xf>
    <xf numFmtId="0" fontId="16" fillId="7" borderId="46" xfId="0" applyFont="1" applyFill="1" applyBorder="1" applyAlignment="1" applyProtection="1">
      <alignment horizontal="center" vertical="center" wrapText="1"/>
      <protection hidden="1"/>
    </xf>
    <xf numFmtId="0" fontId="16" fillId="7" borderId="40" xfId="0" applyFont="1" applyFill="1" applyBorder="1" applyAlignment="1" applyProtection="1">
      <alignment horizontal="center" vertical="center" wrapText="1"/>
      <protection hidden="1"/>
    </xf>
    <xf numFmtId="0" fontId="16" fillId="7" borderId="0" xfId="0" applyFont="1" applyFill="1" applyBorder="1" applyAlignment="1" applyProtection="1">
      <alignment horizontal="center" vertical="center" wrapText="1"/>
      <protection hidden="1"/>
    </xf>
    <xf numFmtId="0" fontId="16" fillId="7" borderId="41" xfId="0" applyFont="1" applyFill="1" applyBorder="1" applyAlignment="1" applyProtection="1">
      <alignment horizontal="center" vertical="center" wrapText="1"/>
      <protection hidden="1"/>
    </xf>
    <xf numFmtId="0" fontId="16" fillId="7" borderId="42" xfId="0" applyFont="1" applyFill="1" applyBorder="1" applyAlignment="1" applyProtection="1">
      <alignment horizontal="center" vertical="center" wrapText="1"/>
      <protection hidden="1"/>
    </xf>
    <xf numFmtId="0" fontId="16" fillId="7" borderId="23" xfId="0" applyFont="1" applyFill="1" applyBorder="1" applyAlignment="1" applyProtection="1">
      <alignment horizontal="center" vertical="center" wrapText="1"/>
      <protection hidden="1"/>
    </xf>
    <xf numFmtId="0" fontId="16" fillId="7" borderId="43" xfId="0" applyFont="1" applyFill="1" applyBorder="1" applyAlignment="1" applyProtection="1">
      <alignment horizontal="center" vertical="center" wrapText="1"/>
      <protection hidden="1"/>
    </xf>
    <xf numFmtId="0" fontId="12" fillId="0" borderId="21" xfId="0" applyFont="1" applyBorder="1" applyAlignment="1" applyProtection="1">
      <alignment horizontal="right"/>
      <protection hidden="1"/>
    </xf>
    <xf numFmtId="0" fontId="0" fillId="0" borderId="16" xfId="0" applyBorder="1" applyAlignment="1" applyProtection="1">
      <alignment horizontal="center"/>
      <protection hidden="1"/>
    </xf>
    <xf numFmtId="0" fontId="0" fillId="0" borderId="17" xfId="0" applyBorder="1" applyAlignment="1" applyProtection="1">
      <alignment horizontal="center"/>
      <protection hidden="1"/>
    </xf>
    <xf numFmtId="0" fontId="6" fillId="0" borderId="0" xfId="0" applyFont="1" applyAlignment="1" applyProtection="1">
      <alignment horizontal="center"/>
      <protection hidden="1"/>
    </xf>
    <xf numFmtId="0" fontId="0" fillId="0" borderId="2" xfId="0" applyBorder="1" applyAlignment="1" applyProtection="1">
      <alignment horizontal="center"/>
      <protection hidden="1"/>
    </xf>
    <xf numFmtId="0" fontId="0" fillId="0" borderId="3" xfId="0" applyBorder="1" applyAlignment="1" applyProtection="1">
      <alignment horizontal="center"/>
      <protection hidden="1"/>
    </xf>
    <xf numFmtId="0" fontId="0" fillId="0" borderId="0" xfId="0" applyBorder="1" applyAlignment="1" applyProtection="1">
      <alignment horizontal="center"/>
      <protection hidden="1"/>
    </xf>
    <xf numFmtId="0" fontId="0" fillId="0" borderId="0" xfId="0" applyAlignment="1" applyProtection="1">
      <alignment horizontal="center"/>
      <protection hidden="1"/>
    </xf>
    <xf numFmtId="0" fontId="2" fillId="2" borderId="6" xfId="0" applyFont="1" applyFill="1" applyBorder="1" applyAlignment="1" applyProtection="1">
      <alignment horizontal="center" vertical="center" textRotation="90"/>
      <protection hidden="1"/>
    </xf>
    <xf numFmtId="0" fontId="2" fillId="2" borderId="13" xfId="0" applyFont="1" applyFill="1" applyBorder="1" applyAlignment="1" applyProtection="1">
      <alignment horizontal="center" vertical="center" textRotation="90"/>
      <protection hidden="1"/>
    </xf>
    <xf numFmtId="0" fontId="2" fillId="2" borderId="7" xfId="0" applyFont="1" applyFill="1" applyBorder="1" applyAlignment="1" applyProtection="1">
      <alignment horizontal="center" vertical="center"/>
      <protection hidden="1"/>
    </xf>
    <xf numFmtId="0" fontId="2" fillId="2" borderId="1" xfId="0" applyFont="1" applyFill="1" applyBorder="1" applyAlignment="1" applyProtection="1">
      <alignment horizontal="center" vertical="center"/>
      <protection hidden="1"/>
    </xf>
    <xf numFmtId="0" fontId="3" fillId="2" borderId="7" xfId="0" applyFont="1" applyFill="1" applyBorder="1" applyAlignment="1" applyProtection="1">
      <alignment horizontal="center" vertical="center"/>
      <protection hidden="1"/>
    </xf>
    <xf numFmtId="0" fontId="3" fillId="2" borderId="8" xfId="0" applyFont="1" applyFill="1" applyBorder="1" applyAlignment="1" applyProtection="1">
      <alignment horizontal="center" vertical="center"/>
      <protection hidden="1"/>
    </xf>
    <xf numFmtId="0" fontId="3" fillId="2" borderId="9" xfId="0" applyFont="1" applyFill="1" applyBorder="1" applyAlignment="1" applyProtection="1">
      <alignment horizontal="center" vertical="center"/>
      <protection hidden="1"/>
    </xf>
    <xf numFmtId="0" fontId="3" fillId="2" borderId="10" xfId="0" applyFont="1" applyFill="1" applyBorder="1" applyAlignment="1" applyProtection="1">
      <alignment horizontal="center" vertical="center"/>
      <protection hidden="1"/>
    </xf>
    <xf numFmtId="0" fontId="0" fillId="0" borderId="11" xfId="0" applyBorder="1" applyAlignment="1" applyProtection="1">
      <alignment horizontal="center" textRotation="90" wrapText="1"/>
      <protection hidden="1"/>
    </xf>
    <xf numFmtId="0" fontId="0" fillId="0" borderId="5" xfId="0" applyBorder="1" applyAlignment="1" applyProtection="1">
      <alignment horizontal="center" textRotation="90" wrapText="1"/>
      <protection hidden="1"/>
    </xf>
    <xf numFmtId="0" fontId="0" fillId="0" borderId="24" xfId="0" applyBorder="1" applyAlignment="1" applyProtection="1">
      <alignment horizontal="center"/>
      <protection hidden="1"/>
    </xf>
    <xf numFmtId="0" fontId="0" fillId="0" borderId="23" xfId="0" applyBorder="1" applyAlignment="1" applyProtection="1">
      <alignment horizontal="center"/>
      <protection hidden="1"/>
    </xf>
    <xf numFmtId="0" fontId="4" fillId="2" borderId="11" xfId="0" applyFont="1" applyFill="1" applyBorder="1" applyAlignment="1" applyProtection="1">
      <alignment horizontal="center" vertical="center" textRotation="90" wrapText="1"/>
      <protection hidden="1"/>
    </xf>
    <xf numFmtId="0" fontId="4" fillId="2" borderId="5" xfId="0" applyFont="1" applyFill="1" applyBorder="1" applyAlignment="1" applyProtection="1">
      <alignment horizontal="center" vertical="center" textRotation="90" wrapText="1"/>
      <protection hidden="1"/>
    </xf>
    <xf numFmtId="0" fontId="2" fillId="2" borderId="12" xfId="0" applyFont="1" applyFill="1" applyBorder="1" applyAlignment="1" applyProtection="1">
      <alignment horizontal="center" vertical="center" textRotation="90" wrapText="1"/>
      <protection hidden="1"/>
    </xf>
    <xf numFmtId="0" fontId="2" fillId="2" borderId="14" xfId="0" applyFont="1" applyFill="1" applyBorder="1" applyAlignment="1" applyProtection="1">
      <alignment horizontal="center" vertical="center" textRotation="90" wrapText="1"/>
      <protection hidden="1"/>
    </xf>
    <xf numFmtId="0" fontId="1" fillId="0" borderId="1" xfId="0" applyFont="1" applyBorder="1" applyAlignment="1" applyProtection="1">
      <alignment horizontal="center"/>
      <protection hidden="1"/>
    </xf>
    <xf numFmtId="0" fontId="0" fillId="0" borderId="1" xfId="0" applyBorder="1" applyAlignment="1" applyProtection="1">
      <alignment horizontal="center"/>
      <protection hidden="1"/>
    </xf>
    <xf numFmtId="0" fontId="13" fillId="0" borderId="6" xfId="0" applyFont="1" applyBorder="1" applyAlignment="1" applyProtection="1">
      <alignment horizontal="center"/>
      <protection hidden="1"/>
    </xf>
    <xf numFmtId="0" fontId="13" fillId="0" borderId="7" xfId="0" applyFont="1" applyBorder="1" applyAlignment="1" applyProtection="1">
      <alignment horizontal="center"/>
      <protection hidden="1"/>
    </xf>
    <xf numFmtId="0" fontId="13" fillId="0" borderId="19" xfId="0" applyFont="1" applyBorder="1" applyAlignment="1" applyProtection="1">
      <alignment horizontal="center"/>
      <protection hidden="1"/>
    </xf>
    <xf numFmtId="0" fontId="14" fillId="0" borderId="33" xfId="0" applyFont="1" applyBorder="1" applyAlignment="1" applyProtection="1">
      <alignment horizontal="center"/>
      <protection hidden="1"/>
    </xf>
    <xf numFmtId="0" fontId="14" fillId="0" borderId="3" xfId="0" applyFont="1" applyBorder="1" applyAlignment="1" applyProtection="1">
      <alignment horizontal="center"/>
      <protection hidden="1"/>
    </xf>
    <xf numFmtId="0" fontId="14" fillId="0" borderId="34" xfId="0" applyFont="1" applyBorder="1" applyAlignment="1" applyProtection="1">
      <alignment horizontal="center"/>
      <protection hidden="1"/>
    </xf>
    <xf numFmtId="0" fontId="0" fillId="0" borderId="13" xfId="0" applyBorder="1" applyAlignment="1" applyProtection="1">
      <alignment horizontal="center"/>
      <protection hidden="1"/>
    </xf>
    <xf numFmtId="0" fontId="0" fillId="0" borderId="1" xfId="0" applyBorder="1" applyAlignment="1" applyProtection="1">
      <protection hidden="1"/>
    </xf>
    <xf numFmtId="14" fontId="0" fillId="0" borderId="1" xfId="0" applyNumberFormat="1" applyBorder="1" applyAlignment="1" applyProtection="1">
      <alignment horizontal="center"/>
      <protection hidden="1"/>
    </xf>
    <xf numFmtId="14" fontId="0" fillId="0" borderId="15" xfId="0" applyNumberFormat="1" applyBorder="1" applyAlignment="1" applyProtection="1">
      <alignment horizontal="center"/>
      <protection hidden="1"/>
    </xf>
    <xf numFmtId="0" fontId="0" fillId="0" borderId="30" xfId="0" applyBorder="1" applyAlignment="1" applyProtection="1">
      <alignment horizontal="center"/>
      <protection hidden="1"/>
    </xf>
    <xf numFmtId="0" fontId="0" fillId="0" borderId="31" xfId="0" applyBorder="1" applyAlignment="1" applyProtection="1">
      <alignment horizontal="center"/>
      <protection hidden="1"/>
    </xf>
    <xf numFmtId="0" fontId="1" fillId="0" borderId="31" xfId="0" applyFont="1" applyBorder="1" applyAlignment="1" applyProtection="1">
      <alignment horizontal="center"/>
      <protection hidden="1"/>
    </xf>
    <xf numFmtId="0" fontId="0" fillId="0" borderId="18" xfId="0" applyBorder="1" applyAlignment="1" applyProtection="1">
      <alignment horizontal="center"/>
      <protection hidden="1"/>
    </xf>
    <xf numFmtId="0" fontId="2" fillId="2" borderId="16" xfId="0" applyFont="1" applyFill="1" applyBorder="1" applyAlignment="1" applyProtection="1">
      <alignment horizontal="center" vertical="center" textRotation="90"/>
      <protection hidden="1"/>
    </xf>
    <xf numFmtId="0" fontId="2" fillId="2" borderId="17" xfId="0" applyFont="1" applyFill="1" applyBorder="1" applyAlignment="1" applyProtection="1">
      <alignment horizontal="center" vertical="center"/>
      <protection hidden="1"/>
    </xf>
    <xf numFmtId="0" fontId="1" fillId="0" borderId="19" xfId="0" applyFont="1" applyBorder="1" applyAlignment="1" applyProtection="1">
      <alignment horizontal="center" vertical="center"/>
      <protection hidden="1"/>
    </xf>
    <xf numFmtId="0" fontId="1" fillId="0" borderId="18" xfId="0" applyFont="1" applyBorder="1" applyAlignment="1" applyProtection="1">
      <alignment horizontal="center" vertical="center"/>
      <protection hidden="1"/>
    </xf>
    <xf numFmtId="0" fontId="0" fillId="0" borderId="4" xfId="0" applyBorder="1" applyAlignment="1" applyProtection="1">
      <alignment horizontal="center"/>
      <protection hidden="1"/>
    </xf>
    <xf numFmtId="0" fontId="13" fillId="0" borderId="0" xfId="0" applyFont="1" applyBorder="1" applyAlignment="1" applyProtection="1">
      <alignment horizontal="center"/>
      <protection hidden="1"/>
    </xf>
    <xf numFmtId="0" fontId="14" fillId="0" borderId="0" xfId="0" applyFont="1" applyBorder="1" applyAlignment="1" applyProtection="1">
      <alignment horizontal="center"/>
      <protection hidden="1"/>
    </xf>
    <xf numFmtId="0" fontId="13" fillId="0" borderId="1" xfId="0" applyFont="1" applyBorder="1" applyAlignment="1" applyProtection="1">
      <alignment horizontal="center"/>
      <protection hidden="1"/>
    </xf>
    <xf numFmtId="0" fontId="14" fillId="0" borderId="2" xfId="0" applyFont="1" applyBorder="1" applyAlignment="1" applyProtection="1">
      <alignment horizontal="center"/>
      <protection hidden="1"/>
    </xf>
    <xf numFmtId="0" fontId="14" fillId="0" borderId="25" xfId="0" applyFont="1" applyBorder="1" applyAlignment="1" applyProtection="1">
      <alignment horizontal="center"/>
      <protection hidden="1"/>
    </xf>
    <xf numFmtId="0" fontId="1" fillId="0" borderId="31" xfId="0" applyFont="1" applyBorder="1" applyAlignment="1">
      <alignment horizontal="center"/>
    </xf>
    <xf numFmtId="0" fontId="1" fillId="0" borderId="19" xfId="0" applyFont="1" applyBorder="1" applyAlignment="1">
      <alignment horizontal="center" vertical="center"/>
    </xf>
    <xf numFmtId="0" fontId="1" fillId="0" borderId="18" xfId="0" applyFont="1" applyBorder="1" applyAlignment="1">
      <alignment horizontal="center" vertic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1"/>
  <sheetViews>
    <sheetView tabSelected="1" zoomScale="85" zoomScaleNormal="85" workbookViewId="0">
      <selection activeCell="A21" sqref="A21:L21"/>
    </sheetView>
  </sheetViews>
  <sheetFormatPr defaultColWidth="9.140625" defaultRowHeight="15" x14ac:dyDescent="0.25"/>
  <cols>
    <col min="1" max="1" width="50.5703125" style="1" customWidth="1"/>
    <col min="2" max="2" width="24.5703125" style="1" customWidth="1"/>
    <col min="3" max="3" width="24" style="1" customWidth="1"/>
    <col min="4" max="11" width="9.140625" style="1"/>
    <col min="12" max="12" width="11.7109375" style="1" customWidth="1"/>
    <col min="13" max="16384" width="9.140625" style="1"/>
  </cols>
  <sheetData>
    <row r="1" spans="1:12" ht="18.75" x14ac:dyDescent="0.3">
      <c r="A1" s="23" t="s">
        <v>18</v>
      </c>
      <c r="B1" s="64" t="s">
        <v>50</v>
      </c>
      <c r="C1" s="65"/>
    </row>
    <row r="2" spans="1:12" ht="19.5" thickBot="1" x14ac:dyDescent="0.35">
      <c r="A2" s="22" t="s">
        <v>12</v>
      </c>
      <c r="B2" s="66" t="s">
        <v>51</v>
      </c>
      <c r="C2" s="67"/>
    </row>
    <row r="3" spans="1:12" ht="18.75" x14ac:dyDescent="0.3">
      <c r="A3" s="22" t="s">
        <v>13</v>
      </c>
      <c r="B3" s="68" t="s">
        <v>52</v>
      </c>
      <c r="C3" s="69"/>
      <c r="E3" s="74" t="s">
        <v>25</v>
      </c>
      <c r="F3" s="75"/>
      <c r="G3" s="75"/>
      <c r="H3" s="75"/>
      <c r="I3" s="75"/>
      <c r="J3" s="75"/>
      <c r="K3" s="75"/>
      <c r="L3" s="76"/>
    </row>
    <row r="4" spans="1:12" ht="18.75" x14ac:dyDescent="0.3">
      <c r="A4" s="22" t="s">
        <v>23</v>
      </c>
      <c r="B4" s="66" t="s">
        <v>53</v>
      </c>
      <c r="C4" s="67"/>
      <c r="E4" s="77"/>
      <c r="F4" s="78"/>
      <c r="G4" s="78"/>
      <c r="H4" s="78"/>
      <c r="I4" s="78"/>
      <c r="J4" s="78"/>
      <c r="K4" s="78"/>
      <c r="L4" s="79"/>
    </row>
    <row r="5" spans="1:12" ht="18.75" x14ac:dyDescent="0.3">
      <c r="A5" s="22" t="s">
        <v>24</v>
      </c>
      <c r="B5" s="66" t="s">
        <v>54</v>
      </c>
      <c r="C5" s="67"/>
      <c r="E5" s="77"/>
      <c r="F5" s="78"/>
      <c r="G5" s="78"/>
      <c r="H5" s="78"/>
      <c r="I5" s="78"/>
      <c r="J5" s="78"/>
      <c r="K5" s="78"/>
      <c r="L5" s="79"/>
    </row>
    <row r="6" spans="1:12" ht="19.5" thickBot="1" x14ac:dyDescent="0.35">
      <c r="A6" s="22" t="s">
        <v>26</v>
      </c>
      <c r="B6" s="85">
        <v>0.1</v>
      </c>
      <c r="C6" s="86"/>
      <c r="E6" s="77"/>
      <c r="F6" s="78"/>
      <c r="G6" s="78"/>
      <c r="H6" s="78"/>
      <c r="I6" s="78"/>
      <c r="J6" s="78"/>
      <c r="K6" s="78"/>
      <c r="L6" s="79"/>
    </row>
    <row r="7" spans="1:12" x14ac:dyDescent="0.25">
      <c r="A7" s="71" t="s">
        <v>17</v>
      </c>
      <c r="B7" s="72"/>
      <c r="C7" s="73"/>
      <c r="E7" s="77"/>
      <c r="F7" s="78"/>
      <c r="G7" s="78"/>
      <c r="H7" s="78"/>
      <c r="I7" s="78"/>
      <c r="J7" s="78"/>
      <c r="K7" s="78"/>
      <c r="L7" s="79"/>
    </row>
    <row r="8" spans="1:12" s="3" customFormat="1" ht="30" x14ac:dyDescent="0.25">
      <c r="A8" s="2" t="s">
        <v>14</v>
      </c>
      <c r="B8" s="12" t="s">
        <v>15</v>
      </c>
      <c r="C8" s="13" t="s">
        <v>16</v>
      </c>
      <c r="E8" s="77"/>
      <c r="F8" s="78"/>
      <c r="G8" s="78"/>
      <c r="H8" s="78"/>
      <c r="I8" s="78"/>
      <c r="J8" s="78"/>
      <c r="K8" s="78"/>
      <c r="L8" s="79"/>
    </row>
    <row r="9" spans="1:12" x14ac:dyDescent="0.25">
      <c r="A9" s="4">
        <v>42736</v>
      </c>
      <c r="B9" s="5">
        <v>40100</v>
      </c>
      <c r="C9" s="6">
        <v>15320</v>
      </c>
      <c r="E9" s="77"/>
      <c r="F9" s="78"/>
      <c r="G9" s="78"/>
      <c r="H9" s="78"/>
      <c r="I9" s="78"/>
      <c r="J9" s="78"/>
      <c r="K9" s="78"/>
      <c r="L9" s="79"/>
    </row>
    <row r="10" spans="1:12" x14ac:dyDescent="0.25">
      <c r="A10" s="4">
        <v>42767</v>
      </c>
      <c r="B10" s="53">
        <v>40100</v>
      </c>
      <c r="C10" s="6">
        <v>15320</v>
      </c>
      <c r="E10" s="77"/>
      <c r="F10" s="78"/>
      <c r="G10" s="78"/>
      <c r="H10" s="78"/>
      <c r="I10" s="78"/>
      <c r="J10" s="78"/>
      <c r="K10" s="78"/>
      <c r="L10" s="79"/>
    </row>
    <row r="11" spans="1:12" x14ac:dyDescent="0.25">
      <c r="A11" s="4">
        <v>42795</v>
      </c>
      <c r="B11" s="53">
        <v>40100</v>
      </c>
      <c r="C11" s="6">
        <v>15320</v>
      </c>
      <c r="E11" s="77"/>
      <c r="F11" s="78"/>
      <c r="G11" s="78"/>
      <c r="H11" s="78"/>
      <c r="I11" s="78"/>
      <c r="J11" s="78"/>
      <c r="K11" s="78"/>
      <c r="L11" s="79"/>
    </row>
    <row r="12" spans="1:12" x14ac:dyDescent="0.25">
      <c r="A12" s="4">
        <v>42826</v>
      </c>
      <c r="B12" s="53">
        <v>40100</v>
      </c>
      <c r="C12" s="6">
        <v>15320</v>
      </c>
      <c r="E12" s="77"/>
      <c r="F12" s="78"/>
      <c r="G12" s="78"/>
      <c r="H12" s="78"/>
      <c r="I12" s="78"/>
      <c r="J12" s="78"/>
      <c r="K12" s="78"/>
      <c r="L12" s="79"/>
    </row>
    <row r="13" spans="1:12" ht="15.75" thickBot="1" x14ac:dyDescent="0.3">
      <c r="A13" s="4">
        <v>42856</v>
      </c>
      <c r="B13" s="53">
        <v>40100</v>
      </c>
      <c r="C13" s="6">
        <v>15320</v>
      </c>
      <c r="E13" s="80"/>
      <c r="F13" s="81"/>
      <c r="G13" s="81"/>
      <c r="H13" s="81"/>
      <c r="I13" s="81"/>
      <c r="J13" s="81"/>
      <c r="K13" s="81"/>
      <c r="L13" s="82"/>
    </row>
    <row r="14" spans="1:12" ht="15.75" thickBot="1" x14ac:dyDescent="0.3">
      <c r="A14" s="4">
        <v>42887</v>
      </c>
      <c r="B14" s="53">
        <v>40100</v>
      </c>
      <c r="C14" s="6">
        <v>15320</v>
      </c>
    </row>
    <row r="15" spans="1:12" ht="19.5" thickBot="1" x14ac:dyDescent="0.35">
      <c r="A15" s="4">
        <v>42917</v>
      </c>
      <c r="B15" s="53">
        <v>41300</v>
      </c>
      <c r="C15" s="6">
        <v>15780</v>
      </c>
      <c r="E15" s="87" t="s">
        <v>55</v>
      </c>
      <c r="F15" s="88"/>
      <c r="G15" s="88"/>
      <c r="H15" s="88"/>
      <c r="I15" s="88"/>
      <c r="J15" s="88"/>
      <c r="K15" s="88"/>
      <c r="L15" s="89"/>
    </row>
    <row r="16" spans="1:12" ht="14.45" customHeight="1" x14ac:dyDescent="0.25">
      <c r="A16" s="4">
        <v>42948</v>
      </c>
      <c r="B16" s="53">
        <v>41300</v>
      </c>
      <c r="C16" s="6">
        <v>15780</v>
      </c>
      <c r="E16" s="90" t="s">
        <v>56</v>
      </c>
      <c r="F16" s="91"/>
      <c r="G16" s="91"/>
      <c r="H16" s="91"/>
      <c r="I16" s="91"/>
      <c r="J16" s="91"/>
      <c r="K16" s="91"/>
      <c r="L16" s="92"/>
    </row>
    <row r="17" spans="1:12" ht="15" customHeight="1" x14ac:dyDescent="0.25">
      <c r="A17" s="4">
        <v>42979</v>
      </c>
      <c r="B17" s="53">
        <v>41300</v>
      </c>
      <c r="C17" s="6">
        <v>15780</v>
      </c>
      <c r="E17" s="93"/>
      <c r="F17" s="94"/>
      <c r="G17" s="94"/>
      <c r="H17" s="94"/>
      <c r="I17" s="94"/>
      <c r="J17" s="94"/>
      <c r="K17" s="94"/>
      <c r="L17" s="95"/>
    </row>
    <row r="18" spans="1:12" ht="15.75" thickBot="1" x14ac:dyDescent="0.3">
      <c r="A18" s="7"/>
      <c r="B18" s="11"/>
      <c r="C18" s="8"/>
      <c r="E18" s="96"/>
      <c r="F18" s="97"/>
      <c r="G18" s="97"/>
      <c r="H18" s="97"/>
      <c r="I18" s="97"/>
      <c r="J18" s="97"/>
      <c r="K18" s="97"/>
      <c r="L18" s="98"/>
    </row>
    <row r="19" spans="1:12" ht="15.75" thickBot="1" x14ac:dyDescent="0.3">
      <c r="A19" s="25"/>
      <c r="B19" s="24"/>
      <c r="C19" s="24"/>
    </row>
    <row r="20" spans="1:12" ht="28.5" x14ac:dyDescent="0.45">
      <c r="A20" s="83"/>
      <c r="B20" s="84"/>
      <c r="C20" s="83"/>
    </row>
    <row r="21" spans="1:12" x14ac:dyDescent="0.25">
      <c r="A21" s="70"/>
      <c r="B21" s="70"/>
      <c r="C21" s="70"/>
      <c r="D21" s="70"/>
      <c r="E21" s="70"/>
      <c r="F21" s="70"/>
      <c r="G21" s="70"/>
      <c r="H21" s="70"/>
      <c r="I21" s="70"/>
      <c r="J21" s="70"/>
      <c r="K21" s="70"/>
      <c r="L21" s="70"/>
    </row>
  </sheetData>
  <sheetProtection password="C751" sheet="1" objects="1" scenarios="1"/>
  <mergeCells count="12">
    <mergeCell ref="A21:L21"/>
    <mergeCell ref="A7:C7"/>
    <mergeCell ref="E3:L13"/>
    <mergeCell ref="A20:C20"/>
    <mergeCell ref="B6:C6"/>
    <mergeCell ref="E15:L15"/>
    <mergeCell ref="E16:L18"/>
    <mergeCell ref="B1:C1"/>
    <mergeCell ref="B4:C4"/>
    <mergeCell ref="B5:C5"/>
    <mergeCell ref="B2:C2"/>
    <mergeCell ref="B3:C3"/>
  </mergeCells>
  <pageMargins left="0.7" right="0.7" top="0.75" bottom="0.75" header="0.3" footer="0.3"/>
  <pageSetup paperSize="9" orientation="portrait" horizontalDpi="150" verticalDpi="15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3"/>
  <sheetViews>
    <sheetView view="pageLayout" workbookViewId="0">
      <selection activeCell="G9" sqref="G9"/>
    </sheetView>
  </sheetViews>
  <sheetFormatPr defaultColWidth="9.140625" defaultRowHeight="15" x14ac:dyDescent="0.25"/>
  <cols>
    <col min="1" max="1" width="5.42578125" style="14" customWidth="1"/>
    <col min="2" max="2" width="9.140625" style="14"/>
    <col min="3" max="3" width="7" style="14" customWidth="1"/>
    <col min="4" max="4" width="7.140625" style="14" customWidth="1"/>
    <col min="5" max="5" width="6.42578125" style="14" customWidth="1"/>
    <col min="6" max="7" width="7.42578125" style="14" customWidth="1"/>
    <col min="8" max="9" width="7.28515625" style="14" customWidth="1"/>
    <col min="10" max="10" width="7" style="14" customWidth="1"/>
    <col min="11" max="11" width="7.85546875" style="14" customWidth="1"/>
    <col min="12" max="12" width="8.28515625" style="14" customWidth="1"/>
    <col min="13" max="13" width="6" style="14" customWidth="1"/>
    <col min="14" max="14" width="7.42578125" style="14" customWidth="1"/>
    <col min="15" max="15" width="6.5703125" style="14" hidden="1" customWidth="1"/>
    <col min="16" max="17" width="7" style="14" customWidth="1"/>
    <col min="18" max="18" width="7.42578125" style="14" customWidth="1"/>
    <col min="19" max="16384" width="9.140625" style="14"/>
  </cols>
  <sheetData>
    <row r="1" spans="1:19" ht="26.25" x14ac:dyDescent="0.4">
      <c r="A1" s="102" t="str">
        <f>FACE!B1</f>
        <v>AADRASH GOVT.S. SEC SCHOOL,BICHHAWADI</v>
      </c>
      <c r="B1" s="102"/>
      <c r="C1" s="102"/>
      <c r="D1" s="102"/>
      <c r="E1" s="102"/>
      <c r="F1" s="102"/>
      <c r="G1" s="102"/>
      <c r="H1" s="102"/>
      <c r="I1" s="102"/>
      <c r="J1" s="102"/>
      <c r="K1" s="102"/>
      <c r="L1" s="102"/>
      <c r="M1" s="102"/>
      <c r="N1" s="102"/>
      <c r="O1" s="102"/>
      <c r="P1" s="102"/>
      <c r="Q1" s="102"/>
      <c r="R1" s="102"/>
      <c r="S1" s="102"/>
    </row>
    <row r="2" spans="1:19" x14ac:dyDescent="0.25">
      <c r="A2" s="103" t="s">
        <v>19</v>
      </c>
      <c r="B2" s="104"/>
      <c r="C2" s="104"/>
      <c r="D2" s="105" t="str">
        <f>FACE!B2</f>
        <v>MANOHAR LAL</v>
      </c>
      <c r="E2" s="105"/>
      <c r="F2" s="105"/>
      <c r="G2" s="105"/>
      <c r="H2" s="105"/>
      <c r="I2" s="105"/>
      <c r="J2" s="105"/>
      <c r="K2" s="105"/>
      <c r="L2" s="105"/>
      <c r="M2" s="106" t="s">
        <v>20</v>
      </c>
      <c r="N2" s="106"/>
      <c r="O2" s="106" t="str">
        <f>FACE!B3</f>
        <v>SR.TEACHER</v>
      </c>
      <c r="P2" s="106"/>
      <c r="Q2" s="106"/>
      <c r="R2" s="106"/>
      <c r="S2" s="106"/>
    </row>
    <row r="3" spans="1:19" ht="15.75" thickBot="1" x14ac:dyDescent="0.3">
      <c r="A3" s="117" t="s">
        <v>21</v>
      </c>
      <c r="B3" s="117"/>
      <c r="C3" s="118" t="str">
        <f>FACE!B5</f>
        <v>RJJL200821000858</v>
      </c>
      <c r="D3" s="118"/>
      <c r="E3" s="118"/>
      <c r="F3" s="118"/>
      <c r="G3" s="118"/>
      <c r="H3" s="118"/>
      <c r="I3" s="118"/>
      <c r="J3" s="118"/>
      <c r="K3" s="118"/>
      <c r="L3" s="118"/>
      <c r="M3" s="118" t="s">
        <v>22</v>
      </c>
      <c r="N3" s="118"/>
      <c r="O3" s="118" t="str">
        <f>FACE!B4</f>
        <v>AENPL9158B</v>
      </c>
      <c r="P3" s="118"/>
      <c r="Q3" s="118"/>
      <c r="R3" s="118"/>
      <c r="S3" s="118"/>
    </row>
    <row r="4" spans="1:19" x14ac:dyDescent="0.25">
      <c r="A4" s="107" t="s">
        <v>0</v>
      </c>
      <c r="B4" s="109" t="s">
        <v>1</v>
      </c>
      <c r="C4" s="111" t="s">
        <v>2</v>
      </c>
      <c r="D4" s="111"/>
      <c r="E4" s="111"/>
      <c r="F4" s="111"/>
      <c r="G4" s="111" t="s">
        <v>3</v>
      </c>
      <c r="H4" s="111"/>
      <c r="I4" s="111"/>
      <c r="J4" s="111"/>
      <c r="K4" s="112" t="s">
        <v>4</v>
      </c>
      <c r="L4" s="113"/>
      <c r="M4" s="113"/>
      <c r="N4" s="114"/>
      <c r="O4" s="115"/>
      <c r="P4" s="119" t="s">
        <v>27</v>
      </c>
      <c r="Q4" s="119" t="s">
        <v>5</v>
      </c>
      <c r="R4" s="119" t="s">
        <v>6</v>
      </c>
      <c r="S4" s="121" t="s">
        <v>7</v>
      </c>
    </row>
    <row r="5" spans="1:19" ht="53.25" customHeight="1" x14ac:dyDescent="0.25">
      <c r="A5" s="108"/>
      <c r="B5" s="110"/>
      <c r="C5" s="9" t="s">
        <v>8</v>
      </c>
      <c r="D5" s="9" t="s">
        <v>9</v>
      </c>
      <c r="E5" s="9" t="s">
        <v>10</v>
      </c>
      <c r="F5" s="9" t="s">
        <v>11</v>
      </c>
      <c r="G5" s="9" t="s">
        <v>8</v>
      </c>
      <c r="H5" s="9" t="s">
        <v>9</v>
      </c>
      <c r="I5" s="9" t="s">
        <v>10</v>
      </c>
      <c r="J5" s="9" t="s">
        <v>11</v>
      </c>
      <c r="K5" s="9" t="s">
        <v>8</v>
      </c>
      <c r="L5" s="9" t="s">
        <v>9</v>
      </c>
      <c r="M5" s="9" t="s">
        <v>10</v>
      </c>
      <c r="N5" s="9" t="s">
        <v>11</v>
      </c>
      <c r="O5" s="116"/>
      <c r="P5" s="120"/>
      <c r="Q5" s="120"/>
      <c r="R5" s="120"/>
      <c r="S5" s="122"/>
    </row>
    <row r="6" spans="1:19" x14ac:dyDescent="0.25">
      <c r="A6" s="15">
        <v>1</v>
      </c>
      <c r="B6" s="16">
        <v>42736</v>
      </c>
      <c r="C6" s="17">
        <f>FACE!B9</f>
        <v>40100</v>
      </c>
      <c r="D6" s="18">
        <f t="shared" ref="D6:D11" si="0">ROUND(C6/100*4,0)</f>
        <v>1604</v>
      </c>
      <c r="E6" s="18">
        <v>0</v>
      </c>
      <c r="F6" s="18">
        <f>C6+D6+E6</f>
        <v>41704</v>
      </c>
      <c r="G6" s="17">
        <f>FACE!C9</f>
        <v>15320</v>
      </c>
      <c r="H6" s="18">
        <f t="shared" ref="H6:H11" si="1">ROUND(G6/100*136,0)</f>
        <v>20835</v>
      </c>
      <c r="I6" s="18">
        <v>0</v>
      </c>
      <c r="J6" s="18">
        <f>H6+I6</f>
        <v>20835</v>
      </c>
      <c r="K6" s="18">
        <f>C6-G6</f>
        <v>24780</v>
      </c>
      <c r="L6" s="18">
        <f t="shared" ref="L6:M6" si="2">D6-H6</f>
        <v>-19231</v>
      </c>
      <c r="M6" s="18">
        <f t="shared" si="2"/>
        <v>0</v>
      </c>
      <c r="N6" s="18">
        <f>K6+L6+M6</f>
        <v>5549</v>
      </c>
      <c r="O6" s="18"/>
      <c r="P6" s="18">
        <f>ROUND(N6*FACE!$B$6,0)</f>
        <v>555</v>
      </c>
      <c r="Q6" s="18">
        <f>O6+P6</f>
        <v>555</v>
      </c>
      <c r="R6" s="18">
        <f>N6-Q6</f>
        <v>4994</v>
      </c>
      <c r="S6" s="19"/>
    </row>
    <row r="7" spans="1:19" x14ac:dyDescent="0.25">
      <c r="A7" s="15">
        <v>2</v>
      </c>
      <c r="B7" s="16">
        <v>42767</v>
      </c>
      <c r="C7" s="17">
        <f>FACE!B10</f>
        <v>40100</v>
      </c>
      <c r="D7" s="18">
        <f t="shared" si="0"/>
        <v>1604</v>
      </c>
      <c r="E7" s="18">
        <v>0</v>
      </c>
      <c r="F7" s="18">
        <f t="shared" ref="F7:F14" si="3">C7+D7+E7</f>
        <v>41704</v>
      </c>
      <c r="G7" s="17">
        <f>FACE!C10</f>
        <v>15320</v>
      </c>
      <c r="H7" s="18">
        <f t="shared" si="1"/>
        <v>20835</v>
      </c>
      <c r="I7" s="18">
        <v>0</v>
      </c>
      <c r="J7" s="18">
        <f t="shared" ref="J7:J14" si="4">H7+I7</f>
        <v>20835</v>
      </c>
      <c r="K7" s="18">
        <f>C7-G7</f>
        <v>24780</v>
      </c>
      <c r="L7" s="18">
        <f>D7-H7</f>
        <v>-19231</v>
      </c>
      <c r="M7" s="18">
        <f>E7-I7</f>
        <v>0</v>
      </c>
      <c r="N7" s="18">
        <f>K7+L7+M7</f>
        <v>5549</v>
      </c>
      <c r="O7" s="18"/>
      <c r="P7" s="18">
        <f>ROUND(N7*FACE!$B$6,0)</f>
        <v>555</v>
      </c>
      <c r="Q7" s="18">
        <f t="shared" ref="Q7:Q14" si="5">O7+P7</f>
        <v>555</v>
      </c>
      <c r="R7" s="18">
        <f>N7-Q7</f>
        <v>4994</v>
      </c>
      <c r="S7" s="19"/>
    </row>
    <row r="8" spans="1:19" x14ac:dyDescent="0.25">
      <c r="A8" s="15">
        <v>3</v>
      </c>
      <c r="B8" s="16">
        <v>42795</v>
      </c>
      <c r="C8" s="17">
        <f>FACE!B11</f>
        <v>40100</v>
      </c>
      <c r="D8" s="18">
        <f t="shared" si="0"/>
        <v>1604</v>
      </c>
      <c r="E8" s="18">
        <v>0</v>
      </c>
      <c r="F8" s="18">
        <f t="shared" si="3"/>
        <v>41704</v>
      </c>
      <c r="G8" s="17">
        <f>FACE!C11</f>
        <v>15320</v>
      </c>
      <c r="H8" s="18">
        <f t="shared" si="1"/>
        <v>20835</v>
      </c>
      <c r="I8" s="18">
        <v>0</v>
      </c>
      <c r="J8" s="18">
        <f t="shared" si="4"/>
        <v>20835</v>
      </c>
      <c r="K8" s="18">
        <f t="shared" ref="K8:K14" si="6">C8-G8</f>
        <v>24780</v>
      </c>
      <c r="L8" s="18">
        <f t="shared" ref="L8:L14" si="7">D8-H8</f>
        <v>-19231</v>
      </c>
      <c r="M8" s="18">
        <f t="shared" ref="M8:M14" si="8">E8-I8</f>
        <v>0</v>
      </c>
      <c r="N8" s="18">
        <f t="shared" ref="N8:N14" si="9">K8+L8+M8</f>
        <v>5549</v>
      </c>
      <c r="O8" s="18"/>
      <c r="P8" s="18">
        <f>ROUND(N8*FACE!$B$6,0)</f>
        <v>555</v>
      </c>
      <c r="Q8" s="18">
        <f t="shared" si="5"/>
        <v>555</v>
      </c>
      <c r="R8" s="18">
        <f t="shared" ref="R8:R14" si="10">N8-Q8</f>
        <v>4994</v>
      </c>
      <c r="S8" s="19"/>
    </row>
    <row r="9" spans="1:19" x14ac:dyDescent="0.25">
      <c r="A9" s="15">
        <v>4</v>
      </c>
      <c r="B9" s="16">
        <v>42826</v>
      </c>
      <c r="C9" s="17">
        <f>FACE!B12</f>
        <v>40100</v>
      </c>
      <c r="D9" s="18">
        <f t="shared" si="0"/>
        <v>1604</v>
      </c>
      <c r="E9" s="18">
        <v>0</v>
      </c>
      <c r="F9" s="18">
        <f t="shared" si="3"/>
        <v>41704</v>
      </c>
      <c r="G9" s="17">
        <f>FACE!C12</f>
        <v>15320</v>
      </c>
      <c r="H9" s="18">
        <f t="shared" si="1"/>
        <v>20835</v>
      </c>
      <c r="I9" s="18">
        <v>0</v>
      </c>
      <c r="J9" s="18">
        <f t="shared" si="4"/>
        <v>20835</v>
      </c>
      <c r="K9" s="18">
        <f t="shared" si="6"/>
        <v>24780</v>
      </c>
      <c r="L9" s="18">
        <f t="shared" si="7"/>
        <v>-19231</v>
      </c>
      <c r="M9" s="18">
        <f t="shared" si="8"/>
        <v>0</v>
      </c>
      <c r="N9" s="18">
        <f t="shared" si="9"/>
        <v>5549</v>
      </c>
      <c r="O9" s="18"/>
      <c r="P9" s="18">
        <f>ROUND(N9*FACE!$B$6,0)</f>
        <v>555</v>
      </c>
      <c r="Q9" s="18">
        <f t="shared" si="5"/>
        <v>555</v>
      </c>
      <c r="R9" s="18">
        <f t="shared" si="10"/>
        <v>4994</v>
      </c>
      <c r="S9" s="19"/>
    </row>
    <row r="10" spans="1:19" x14ac:dyDescent="0.25">
      <c r="A10" s="15">
        <v>5</v>
      </c>
      <c r="B10" s="16">
        <v>42856</v>
      </c>
      <c r="C10" s="17">
        <f>FACE!B13</f>
        <v>40100</v>
      </c>
      <c r="D10" s="18">
        <f t="shared" si="0"/>
        <v>1604</v>
      </c>
      <c r="E10" s="18">
        <v>0</v>
      </c>
      <c r="F10" s="18">
        <f t="shared" si="3"/>
        <v>41704</v>
      </c>
      <c r="G10" s="17">
        <f>FACE!C13</f>
        <v>15320</v>
      </c>
      <c r="H10" s="18">
        <f t="shared" si="1"/>
        <v>20835</v>
      </c>
      <c r="I10" s="18">
        <v>0</v>
      </c>
      <c r="J10" s="18">
        <f t="shared" si="4"/>
        <v>20835</v>
      </c>
      <c r="K10" s="18">
        <f t="shared" si="6"/>
        <v>24780</v>
      </c>
      <c r="L10" s="18">
        <f t="shared" si="7"/>
        <v>-19231</v>
      </c>
      <c r="M10" s="18">
        <f t="shared" si="8"/>
        <v>0</v>
      </c>
      <c r="N10" s="18">
        <f t="shared" si="9"/>
        <v>5549</v>
      </c>
      <c r="O10" s="18"/>
      <c r="P10" s="18">
        <f>ROUND(N10*FACE!$B$6,0)</f>
        <v>555</v>
      </c>
      <c r="Q10" s="18">
        <f t="shared" si="5"/>
        <v>555</v>
      </c>
      <c r="R10" s="18">
        <f t="shared" si="10"/>
        <v>4994</v>
      </c>
      <c r="S10" s="19"/>
    </row>
    <row r="11" spans="1:19" x14ac:dyDescent="0.25">
      <c r="A11" s="15">
        <v>6</v>
      </c>
      <c r="B11" s="16">
        <v>42887</v>
      </c>
      <c r="C11" s="17">
        <f>FACE!B14</f>
        <v>40100</v>
      </c>
      <c r="D11" s="18">
        <f t="shared" si="0"/>
        <v>1604</v>
      </c>
      <c r="E11" s="18">
        <v>0</v>
      </c>
      <c r="F11" s="18">
        <f t="shared" si="3"/>
        <v>41704</v>
      </c>
      <c r="G11" s="17">
        <f>FACE!C14</f>
        <v>15320</v>
      </c>
      <c r="H11" s="18">
        <f t="shared" si="1"/>
        <v>20835</v>
      </c>
      <c r="I11" s="18">
        <v>0</v>
      </c>
      <c r="J11" s="18">
        <f t="shared" si="4"/>
        <v>20835</v>
      </c>
      <c r="K11" s="18">
        <f t="shared" si="6"/>
        <v>24780</v>
      </c>
      <c r="L11" s="18">
        <f t="shared" si="7"/>
        <v>-19231</v>
      </c>
      <c r="M11" s="18">
        <f t="shared" si="8"/>
        <v>0</v>
      </c>
      <c r="N11" s="18">
        <f t="shared" si="9"/>
        <v>5549</v>
      </c>
      <c r="O11" s="18"/>
      <c r="P11" s="18">
        <f>ROUND(N11*FACE!$B$6,0)</f>
        <v>555</v>
      </c>
      <c r="Q11" s="18">
        <f t="shared" si="5"/>
        <v>555</v>
      </c>
      <c r="R11" s="18">
        <f t="shared" si="10"/>
        <v>4994</v>
      </c>
      <c r="S11" s="19"/>
    </row>
    <row r="12" spans="1:19" x14ac:dyDescent="0.25">
      <c r="A12" s="15">
        <v>7</v>
      </c>
      <c r="B12" s="16">
        <v>42917</v>
      </c>
      <c r="C12" s="17">
        <f>FACE!B15</f>
        <v>41300</v>
      </c>
      <c r="D12" s="18">
        <f>ROUND(C12/100*5,0)</f>
        <v>2065</v>
      </c>
      <c r="E12" s="18">
        <v>0</v>
      </c>
      <c r="F12" s="18">
        <f t="shared" si="3"/>
        <v>43365</v>
      </c>
      <c r="G12" s="17">
        <f>FACE!C15</f>
        <v>15780</v>
      </c>
      <c r="H12" s="18">
        <f t="shared" ref="H12:H14" si="11">ROUND(G12/100*139,0)</f>
        <v>21934</v>
      </c>
      <c r="I12" s="18">
        <v>0</v>
      </c>
      <c r="J12" s="18">
        <f t="shared" si="4"/>
        <v>21934</v>
      </c>
      <c r="K12" s="18">
        <f t="shared" si="6"/>
        <v>25520</v>
      </c>
      <c r="L12" s="18">
        <f t="shared" si="7"/>
        <v>-19869</v>
      </c>
      <c r="M12" s="18">
        <f t="shared" si="8"/>
        <v>0</v>
      </c>
      <c r="N12" s="18">
        <f t="shared" si="9"/>
        <v>5651</v>
      </c>
      <c r="O12" s="18"/>
      <c r="P12" s="18">
        <f>ROUND(N12*FACE!$B$6,0)</f>
        <v>565</v>
      </c>
      <c r="Q12" s="18">
        <f t="shared" si="5"/>
        <v>565</v>
      </c>
      <c r="R12" s="18">
        <f t="shared" si="10"/>
        <v>5086</v>
      </c>
      <c r="S12" s="19"/>
    </row>
    <row r="13" spans="1:19" x14ac:dyDescent="0.25">
      <c r="A13" s="15">
        <v>8</v>
      </c>
      <c r="B13" s="16">
        <v>42948</v>
      </c>
      <c r="C13" s="17">
        <f>FACE!B16</f>
        <v>41300</v>
      </c>
      <c r="D13" s="18">
        <f>ROUND(C13/100*5,0)</f>
        <v>2065</v>
      </c>
      <c r="E13" s="18">
        <v>0</v>
      </c>
      <c r="F13" s="18">
        <f t="shared" si="3"/>
        <v>43365</v>
      </c>
      <c r="G13" s="17">
        <f>FACE!C16</f>
        <v>15780</v>
      </c>
      <c r="H13" s="18">
        <f t="shared" si="11"/>
        <v>21934</v>
      </c>
      <c r="I13" s="18">
        <v>0</v>
      </c>
      <c r="J13" s="18">
        <f t="shared" si="4"/>
        <v>21934</v>
      </c>
      <c r="K13" s="18">
        <f t="shared" si="6"/>
        <v>25520</v>
      </c>
      <c r="L13" s="18">
        <f t="shared" si="7"/>
        <v>-19869</v>
      </c>
      <c r="M13" s="18">
        <f t="shared" si="8"/>
        <v>0</v>
      </c>
      <c r="N13" s="18">
        <f t="shared" si="9"/>
        <v>5651</v>
      </c>
      <c r="O13" s="18"/>
      <c r="P13" s="18">
        <f>ROUND(N13*FACE!$B$6,0)</f>
        <v>565</v>
      </c>
      <c r="Q13" s="18">
        <f t="shared" si="5"/>
        <v>565</v>
      </c>
      <c r="R13" s="18">
        <f t="shared" si="10"/>
        <v>5086</v>
      </c>
      <c r="S13" s="19"/>
    </row>
    <row r="14" spans="1:19" x14ac:dyDescent="0.25">
      <c r="A14" s="15">
        <v>9</v>
      </c>
      <c r="B14" s="16">
        <v>42979</v>
      </c>
      <c r="C14" s="17">
        <f>FACE!B17</f>
        <v>41300</v>
      </c>
      <c r="D14" s="18">
        <f>ROUND(C14/100*5,0)</f>
        <v>2065</v>
      </c>
      <c r="E14" s="18">
        <v>0</v>
      </c>
      <c r="F14" s="18">
        <f t="shared" si="3"/>
        <v>43365</v>
      </c>
      <c r="G14" s="17">
        <f>FACE!C17</f>
        <v>15780</v>
      </c>
      <c r="H14" s="18">
        <f t="shared" si="11"/>
        <v>21934</v>
      </c>
      <c r="I14" s="18">
        <v>0</v>
      </c>
      <c r="J14" s="18">
        <f t="shared" si="4"/>
        <v>21934</v>
      </c>
      <c r="K14" s="18">
        <f t="shared" si="6"/>
        <v>25520</v>
      </c>
      <c r="L14" s="18">
        <f t="shared" si="7"/>
        <v>-19869</v>
      </c>
      <c r="M14" s="18">
        <f t="shared" si="8"/>
        <v>0</v>
      </c>
      <c r="N14" s="18">
        <f t="shared" si="9"/>
        <v>5651</v>
      </c>
      <c r="O14" s="18"/>
      <c r="P14" s="18">
        <f>ROUND(N14*FACE!$B$6,0)</f>
        <v>565</v>
      </c>
      <c r="Q14" s="18">
        <f t="shared" si="5"/>
        <v>565</v>
      </c>
      <c r="R14" s="18">
        <f t="shared" si="10"/>
        <v>5086</v>
      </c>
      <c r="S14" s="19"/>
    </row>
    <row r="15" spans="1:19" x14ac:dyDescent="0.25">
      <c r="A15" s="15">
        <v>10</v>
      </c>
      <c r="B15" s="16"/>
      <c r="C15" s="17"/>
      <c r="D15" s="18"/>
      <c r="E15" s="18"/>
      <c r="F15" s="18"/>
      <c r="G15" s="17"/>
      <c r="H15" s="18"/>
      <c r="I15" s="18"/>
      <c r="J15" s="18"/>
      <c r="K15" s="18"/>
      <c r="L15" s="18"/>
      <c r="M15" s="18"/>
      <c r="N15" s="18"/>
      <c r="O15" s="18"/>
      <c r="P15" s="18"/>
      <c r="Q15" s="18"/>
      <c r="R15" s="18"/>
      <c r="S15" s="19"/>
    </row>
    <row r="16" spans="1:19" ht="15.75" thickBot="1" x14ac:dyDescent="0.3">
      <c r="A16" s="100" t="s">
        <v>11</v>
      </c>
      <c r="B16" s="101"/>
      <c r="C16" s="10">
        <f>SUM(C6:C15)</f>
        <v>364500</v>
      </c>
      <c r="D16" s="10">
        <f t="shared" ref="D16:R16" si="12">SUM(D6:D15)</f>
        <v>15819</v>
      </c>
      <c r="E16" s="10">
        <f t="shared" si="12"/>
        <v>0</v>
      </c>
      <c r="F16" s="10">
        <f t="shared" si="12"/>
        <v>380319</v>
      </c>
      <c r="G16" s="10">
        <f t="shared" si="12"/>
        <v>139260</v>
      </c>
      <c r="H16" s="10">
        <f t="shared" si="12"/>
        <v>190812</v>
      </c>
      <c r="I16" s="10">
        <f t="shared" si="12"/>
        <v>0</v>
      </c>
      <c r="J16" s="10">
        <f t="shared" si="12"/>
        <v>190812</v>
      </c>
      <c r="K16" s="10">
        <f t="shared" si="12"/>
        <v>225240</v>
      </c>
      <c r="L16" s="10">
        <f t="shared" si="12"/>
        <v>-174993</v>
      </c>
      <c r="M16" s="10">
        <f t="shared" si="12"/>
        <v>0</v>
      </c>
      <c r="N16" s="10">
        <f t="shared" si="12"/>
        <v>50247</v>
      </c>
      <c r="O16" s="10"/>
      <c r="P16" s="10">
        <f t="shared" si="12"/>
        <v>5025</v>
      </c>
      <c r="Q16" s="10">
        <f t="shared" si="12"/>
        <v>5025</v>
      </c>
      <c r="R16" s="10">
        <f t="shared" si="12"/>
        <v>45222</v>
      </c>
      <c r="S16" s="20"/>
    </row>
    <row r="17" spans="1:19" ht="23.25" customHeight="1" x14ac:dyDescent="0.25">
      <c r="A17" s="99" t="str">
        <f>"TOTAL ARRREAR IN WORDS RS-      "&amp;LOOKUP(IF(INT(RIGHT(R16,7)/100000)&gt;19,INT(RIGHT(R16,7)/1000000),IF(INT(RIGHT(R16,7)/100000)&gt;=10,INT(RIGHT(R16,7)/100000),0)),{0,1,2,3,4,5,6,7,8,9,10,11,12,13,14,15,16,17,18,19},{""," TEN "," TWENTY "," THIRTY "," FOURTY "," FIFTY "," SIXTY "," SEVENTY "," EIGHTY "," NINETY "," TEN "," ELEVEN "," TWELVE "," THIRTEEN "," FOURTEEN "," FIFTEEN "," SIXTEEN"," SEVENTEEN"," EIGHTEEN "," NINETEEN "})&amp;IF((IF(INT(RIGHT(R16,7)/100000)&gt;19,INT(RIGHT(R16,7)/1000000),IF(INT(RIGHT(R16,7)/100000)&gt;=10,INT(RIGHT(R16,7)/100000),0))+IF(INT(RIGHT(R16,7)/100000)&gt;19,INT(RIGHT(R16,6)/100000),IF(INT(RIGHT(R16,7)/100000)&gt;10,0,INT(RIGHT(R16,6)/100000))))&gt;0,LOOKUP(IF(INT(RIGHT(R16,7)/100000)&gt;19,INT(RIGHT(R16,6)/100000),IF(INT(RIGHT(R16,7)/100000)&gt;10,0,INT(RIGHT(R16,6)/100000))),{0,1,2,3,4,5,6,7,8,9,10,11,12,13,14,15,16,17,18,19},{""," ONE "," TWO "," THREE "," FOUR "," FIVE "," SIX "," SEVEN "," EIGHT "," NINE "," TEN "," ELEVEN "," TWELVE "," THIRTEEN "," FOURTEEN "," FIFTEEN "," SIXTEEN"," SEVENTEEN"," EIGHTEEN "," NINETEEN "})&amp;" Lac. "," ")&amp;LOOKUP(IF(INT(RIGHT(R16,5)/1000)&gt;19,INT(RIGHT(R16,5)/10000),IF(INT(RIGHT(R16,5)/1000)&gt;=10,INT(RIGHT(R16,5)/1000),0)),{0,1,2,3,4,5,6,7,8,9,10,11,12,13,14,15,16,17,18,19},{""," TEN "," TWENTY "," THIRTY "," FOURTY "," FIFTY "," SIXTY "," SEVENTY "," EIGHTY "," NINETY "," TEN "," ELEVEN "," TWELVE "," THIRTEEN "," FOURTEEN "," FIFTEEN "," SIXTEEN"," SEVENTEEN"," EIGHTEEN "," NINETEEN "})&amp;IF((IF(INT(RIGHT(R16,5)/1000)&gt;19,INT(RIGHT(R16,4)/1000),IF(INT(RIGHT(R16,5)/1000)&gt;10,0,INT(RIGHT(R16,4)/1000)))+IF(INT(RIGHT(R16,5)/1000)&gt;19,INT(RIGHT(R16,5)/10000),IF(INT(RIGHT(R16,5)/1000)&gt;=10,INT(RIGHT(R16,5)/1000),0)))&gt;0,LOOKUP(IF(INT(RIGHT(R16,5)/1000)&gt;19,INT(RIGHT(R16,4)/1000),IF(INT(RIGHT(R16,5)/1000)&gt;10,0,INT(RIGHT(R16,4)/1000))),{0,1,2,3,4,5,6,7,8,9,10,11,12,13,14,15,16,17,18,19},{""," ONE "," TWO "," THREE "," FOUR "," FIVE "," SIX "," SEVEN "," EIGHT "," NINE "," TEN "," ELEVEN "," TWELVE "," THIRTEEN "," FOURTEEN "," FIFTEEN "," SIXTEEN"," SEVENTEEN"," EIGHTEEN "," NINETEEN "})&amp;" Thousand "," ")&amp;IF((INT((RIGHT(R16,3))/100))&gt;0,LOOKUP(INT((RIGHT(R16,3))/100),{0,1,2,3,4,5,6,7,8,9,10,11,12,13,14,15,16,17,18,19},{""," ONE "," TWO "," THREE "," FOUR "," FIVE "," SIX "," SEVEN "," EIGHT "," NINE "," TEN "," ELEVEN "," TWELVE "," THIRTEEN "," FOURTEEN "," FIFTEEN "," SIXTEEN"," SEVENTEEN"," EIGHTEEN "," NINETEEN "})&amp;" Hundred "," ")&amp;LOOKUP(IF(INT(RIGHT(R16,2))&gt;19,INT(RIGHT(R16,2)/10),IF(INT(RIGHT(R16,2))&gt;=10,INT(RIGHT(R16,2)),0)),{0,1,2,3,4,5,6,7,8,9,10,11,12,13,14,15,16,17,18,19},{""," TEN "," TWENTY "," THIRTY "," FOURTY "," FIFTY "," SIXTY "," SEVENTY "," EIGHTY "," NINETY "," TEN "," ELEVEN "," TWELVE "," THIRTEEN "," FOURTEEN "," FIFTEEN "," SIXTEEN"," SEVENTEEN"," EIGHTEEN "," NINETEEN "})&amp;LOOKUP(IF(INT(RIGHT(R16,2))&lt;10,INT(RIGHT(R16,1)),IF(INT(RIGHT(R16,2))&lt;20,0,INT(RIGHT(R16,1)))),{0,1,2,3,4,5,6,7,8,9,10,11,12,13,14,15,16,17,18,19},{""," ONE "," TWO "," THREE "," FOUR "," FIVE "," SIX "," SEVEN "," EIGHT "," NINE "," TEN "," ELEVEN "," TWELVE "," THIRTEEN "," FOURTEEN "," FIFTEEN "," SIXTEEN"," SEVENTEEN"," EIGHTEEN "," NINETEEN "})&amp;" Only"</f>
        <v>TOTAL ARRREAR IN WORDS RS-        FOURTY  FIVE  Thousand  TWO  Hundred  TWENTY  TWO  Only</v>
      </c>
      <c r="B17" s="99"/>
      <c r="C17" s="99"/>
      <c r="D17" s="99"/>
      <c r="E17" s="99"/>
      <c r="F17" s="99"/>
      <c r="G17" s="99"/>
      <c r="H17" s="99"/>
      <c r="I17" s="99"/>
      <c r="J17" s="99"/>
      <c r="K17" s="99"/>
      <c r="L17" s="99"/>
      <c r="M17" s="99"/>
      <c r="N17" s="99"/>
      <c r="O17" s="99"/>
      <c r="P17" s="99"/>
      <c r="Q17" s="99"/>
      <c r="R17" s="99"/>
      <c r="S17" s="99"/>
    </row>
    <row r="18" spans="1:19" x14ac:dyDescent="0.25">
      <c r="R18" s="21"/>
    </row>
    <row r="19" spans="1:19" x14ac:dyDescent="0.25">
      <c r="A19" s="124" t="s">
        <v>32</v>
      </c>
      <c r="B19" s="124"/>
      <c r="C19" s="124"/>
      <c r="D19" s="124"/>
      <c r="E19" s="124"/>
      <c r="F19" s="124"/>
      <c r="G19" s="124"/>
      <c r="H19" s="124" t="s">
        <v>33</v>
      </c>
      <c r="I19" s="124"/>
      <c r="J19" s="124"/>
      <c r="R19" s="21"/>
    </row>
    <row r="20" spans="1:19" x14ac:dyDescent="0.25">
      <c r="A20" s="124" t="s">
        <v>28</v>
      </c>
      <c r="B20" s="124"/>
      <c r="C20" s="124"/>
      <c r="D20" s="124"/>
      <c r="E20" s="124"/>
      <c r="F20" s="124"/>
      <c r="G20" s="124"/>
      <c r="H20" s="124">
        <f>ROUND($R$16/100*30,0)</f>
        <v>13567</v>
      </c>
      <c r="I20" s="124"/>
      <c r="J20" s="124"/>
    </row>
    <row r="21" spans="1:19" x14ac:dyDescent="0.25">
      <c r="A21" s="124" t="s">
        <v>29</v>
      </c>
      <c r="B21" s="124"/>
      <c r="C21" s="124"/>
      <c r="D21" s="124"/>
      <c r="E21" s="124"/>
      <c r="F21" s="124"/>
      <c r="G21" s="124"/>
      <c r="H21" s="124">
        <f>ROUND($R$16/100*30,0)</f>
        <v>13567</v>
      </c>
      <c r="I21" s="124"/>
      <c r="J21" s="124"/>
    </row>
    <row r="22" spans="1:19" x14ac:dyDescent="0.25">
      <c r="A22" s="124" t="s">
        <v>30</v>
      </c>
      <c r="B22" s="124"/>
      <c r="C22" s="124"/>
      <c r="D22" s="124"/>
      <c r="E22" s="124"/>
      <c r="F22" s="124"/>
      <c r="G22" s="124"/>
      <c r="H22" s="124">
        <f>ROUND($R$16/100*40,0)</f>
        <v>18089</v>
      </c>
      <c r="I22" s="124"/>
      <c r="J22" s="124"/>
    </row>
    <row r="23" spans="1:19" x14ac:dyDescent="0.25">
      <c r="A23" s="123" t="s">
        <v>31</v>
      </c>
      <c r="B23" s="123"/>
      <c r="C23" s="123"/>
      <c r="D23" s="123"/>
      <c r="E23" s="123"/>
      <c r="F23" s="123"/>
      <c r="G23" s="123"/>
      <c r="H23" s="123">
        <f>SUM(H20:J22)</f>
        <v>45223</v>
      </c>
      <c r="I23" s="123"/>
      <c r="J23" s="123"/>
    </row>
  </sheetData>
  <sheetProtection password="C751" sheet="1" objects="1" scenarios="1" autoFilter="0"/>
  <autoFilter ref="A5:T17" xr:uid="{00000000-0009-0000-0000-000001000000}"/>
  <mergeCells count="31">
    <mergeCell ref="H23:J23"/>
    <mergeCell ref="A23:G23"/>
    <mergeCell ref="H19:J19"/>
    <mergeCell ref="A20:G20"/>
    <mergeCell ref="A21:G21"/>
    <mergeCell ref="A22:G22"/>
    <mergeCell ref="H20:J20"/>
    <mergeCell ref="A19:G19"/>
    <mergeCell ref="H21:J21"/>
    <mergeCell ref="H22:J22"/>
    <mergeCell ref="P4:P5"/>
    <mergeCell ref="Q4:Q5"/>
    <mergeCell ref="M3:N3"/>
    <mergeCell ref="R4:R5"/>
    <mergeCell ref="S4:S5"/>
    <mergeCell ref="A17:S17"/>
    <mergeCell ref="A16:B16"/>
    <mergeCell ref="A1:S1"/>
    <mergeCell ref="A2:C2"/>
    <mergeCell ref="D2:L2"/>
    <mergeCell ref="M2:N2"/>
    <mergeCell ref="A4:A5"/>
    <mergeCell ref="B4:B5"/>
    <mergeCell ref="C4:F4"/>
    <mergeCell ref="G4:J4"/>
    <mergeCell ref="K4:N4"/>
    <mergeCell ref="O4:O5"/>
    <mergeCell ref="O2:S2"/>
    <mergeCell ref="A3:B3"/>
    <mergeCell ref="C3:L3"/>
    <mergeCell ref="O3:S3"/>
  </mergeCells>
  <pageMargins left="0.4375" right="0.41666666666666669" top="0.75" bottom="0.75" header="0.3" footer="0.3"/>
  <pageSetup paperSize="9" orientation="landscape" verticalDpi="150" r:id="rId1"/>
  <headerFooter>
    <oddHeader>&amp;RRAJTEACHERS.IN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P20"/>
  <sheetViews>
    <sheetView view="pageLayout" topLeftCell="A2" workbookViewId="0">
      <selection activeCell="E2" sqref="E2"/>
    </sheetView>
  </sheetViews>
  <sheetFormatPr defaultColWidth="8.7109375" defaultRowHeight="15" x14ac:dyDescent="0.25"/>
  <cols>
    <col min="1" max="1" width="4.28515625" style="1" customWidth="1"/>
    <col min="2" max="2" width="2.85546875" style="1" bestFit="1" customWidth="1"/>
    <col min="3" max="16384" width="8.7109375" style="1"/>
  </cols>
  <sheetData>
    <row r="1" spans="2:16" ht="15.95" customHeight="1" x14ac:dyDescent="0.25"/>
    <row r="2" spans="2:16" ht="39.950000000000003" customHeight="1" thickBot="1" x14ac:dyDescent="0.3"/>
    <row r="3" spans="2:16" ht="24.95" customHeight="1" x14ac:dyDescent="0.35">
      <c r="B3" s="125" t="str">
        <f>FACE!B1</f>
        <v>AADRASH GOVT.S. SEC SCHOOL,BICHHAWADI</v>
      </c>
      <c r="C3" s="126"/>
      <c r="D3" s="126"/>
      <c r="E3" s="126"/>
      <c r="F3" s="126"/>
      <c r="G3" s="126"/>
      <c r="H3" s="126"/>
      <c r="I3" s="126"/>
      <c r="J3" s="126"/>
      <c r="K3" s="126"/>
      <c r="L3" s="126"/>
      <c r="M3" s="126"/>
      <c r="N3" s="126"/>
      <c r="O3" s="126"/>
      <c r="P3" s="127"/>
    </row>
    <row r="4" spans="2:16" ht="20.100000000000001" customHeight="1" x14ac:dyDescent="0.25">
      <c r="B4" s="128" t="s">
        <v>34</v>
      </c>
      <c r="C4" s="129"/>
      <c r="D4" s="129"/>
      <c r="E4" s="129"/>
      <c r="F4" s="129"/>
      <c r="G4" s="129"/>
      <c r="H4" s="129"/>
      <c r="I4" s="129"/>
      <c r="J4" s="129"/>
      <c r="K4" s="129"/>
      <c r="L4" s="129"/>
      <c r="M4" s="129"/>
      <c r="N4" s="129"/>
      <c r="O4" s="129"/>
      <c r="P4" s="130"/>
    </row>
    <row r="5" spans="2:16" ht="18" customHeight="1" x14ac:dyDescent="0.25">
      <c r="B5" s="131" t="s">
        <v>19</v>
      </c>
      <c r="C5" s="124"/>
      <c r="D5" s="124"/>
      <c r="E5" s="132" t="str">
        <f>FACE!B2</f>
        <v>MANOHAR LAL</v>
      </c>
      <c r="F5" s="132"/>
      <c r="G5" s="132"/>
      <c r="H5" s="132"/>
      <c r="I5" s="132"/>
      <c r="J5" s="124" t="s">
        <v>45</v>
      </c>
      <c r="K5" s="124"/>
      <c r="L5" s="124"/>
      <c r="M5" s="133" t="str">
        <f>FACE!B3</f>
        <v>SR.TEACHER</v>
      </c>
      <c r="N5" s="133"/>
      <c r="O5" s="133"/>
      <c r="P5" s="134"/>
    </row>
    <row r="6" spans="2:16" ht="18.95" customHeight="1" thickBot="1" x14ac:dyDescent="0.3">
      <c r="B6" s="100" t="s">
        <v>21</v>
      </c>
      <c r="C6" s="101"/>
      <c r="D6" s="101"/>
      <c r="E6" s="101" t="str">
        <f>FACE!B5</f>
        <v>RJJL200821000858</v>
      </c>
      <c r="F6" s="101"/>
      <c r="G6" s="101"/>
      <c r="H6" s="101"/>
      <c r="I6" s="101"/>
      <c r="J6" s="101" t="s">
        <v>44</v>
      </c>
      <c r="K6" s="101"/>
      <c r="L6" s="101"/>
      <c r="M6" s="101" t="str">
        <f>FACE!B4</f>
        <v>AENPL9158B</v>
      </c>
      <c r="N6" s="101"/>
      <c r="O6" s="101"/>
      <c r="P6" s="138"/>
    </row>
    <row r="7" spans="2:16" ht="18.600000000000001" customHeight="1" x14ac:dyDescent="0.25">
      <c r="B7" s="107" t="s">
        <v>0</v>
      </c>
      <c r="C7" s="109" t="s">
        <v>1</v>
      </c>
      <c r="D7" s="111" t="s">
        <v>2</v>
      </c>
      <c r="E7" s="111"/>
      <c r="F7" s="111"/>
      <c r="G7" s="111" t="s">
        <v>3</v>
      </c>
      <c r="H7" s="111"/>
      <c r="I7" s="111"/>
      <c r="J7" s="111" t="s">
        <v>4</v>
      </c>
      <c r="K7" s="111"/>
      <c r="L7" s="111" t="s">
        <v>35</v>
      </c>
      <c r="M7" s="111"/>
      <c r="N7" s="111" t="s">
        <v>36</v>
      </c>
      <c r="O7" s="111"/>
      <c r="P7" s="141" t="s">
        <v>37</v>
      </c>
    </row>
    <row r="8" spans="2:16" ht="20.100000000000001" customHeight="1" thickBot="1" x14ac:dyDescent="0.3">
      <c r="B8" s="139"/>
      <c r="C8" s="140"/>
      <c r="D8" s="56" t="s">
        <v>8</v>
      </c>
      <c r="E8" s="56" t="s">
        <v>9</v>
      </c>
      <c r="F8" s="56" t="s">
        <v>38</v>
      </c>
      <c r="G8" s="56" t="s">
        <v>8</v>
      </c>
      <c r="H8" s="56" t="s">
        <v>9</v>
      </c>
      <c r="I8" s="56" t="s">
        <v>11</v>
      </c>
      <c r="J8" s="56" t="s">
        <v>8</v>
      </c>
      <c r="K8" s="56" t="s">
        <v>9</v>
      </c>
      <c r="L8" s="56" t="s">
        <v>8</v>
      </c>
      <c r="M8" s="56" t="s">
        <v>9</v>
      </c>
      <c r="N8" s="56" t="s">
        <v>39</v>
      </c>
      <c r="O8" s="30" t="s">
        <v>57</v>
      </c>
      <c r="P8" s="142"/>
    </row>
    <row r="9" spans="2:16" x14ac:dyDescent="0.25">
      <c r="B9" s="26">
        <v>1</v>
      </c>
      <c r="C9" s="27">
        <v>42736</v>
      </c>
      <c r="D9" s="28">
        <f>Sheet1!C6</f>
        <v>40100</v>
      </c>
      <c r="E9" s="29">
        <f>D9/100*4</f>
        <v>1604</v>
      </c>
      <c r="F9" s="29">
        <f>SUM(D9+E9)</f>
        <v>41704</v>
      </c>
      <c r="G9" s="29">
        <f>Sheet1!G6</f>
        <v>15320</v>
      </c>
      <c r="H9" s="28">
        <f>ROUND(G9/100*136,0)</f>
        <v>20835</v>
      </c>
      <c r="I9" s="29">
        <f>G9+H9</f>
        <v>36155</v>
      </c>
      <c r="J9" s="29">
        <f>D9-G9</f>
        <v>24780</v>
      </c>
      <c r="K9" s="29">
        <f>E9-H9</f>
        <v>-19231</v>
      </c>
      <c r="L9" s="29">
        <f>ROUND(J9*30%,0)</f>
        <v>7434</v>
      </c>
      <c r="M9" s="29">
        <f>ROUND(K9*30%,0)</f>
        <v>-5769</v>
      </c>
      <c r="N9" s="29">
        <f>L9+M9-O9</f>
        <v>1498</v>
      </c>
      <c r="O9" s="48">
        <f>ROUND((L9+M9)*FACE!$B$6,0)</f>
        <v>167</v>
      </c>
      <c r="P9" s="59">
        <f>L9+M9-N9-O9</f>
        <v>0</v>
      </c>
    </row>
    <row r="10" spans="2:16" x14ac:dyDescent="0.25">
      <c r="B10" s="57">
        <v>2</v>
      </c>
      <c r="C10" s="16">
        <v>42767</v>
      </c>
      <c r="D10" s="17">
        <f>Sheet1!C7</f>
        <v>40100</v>
      </c>
      <c r="E10" s="54">
        <f t="shared" ref="E10:E14" si="0">D10/100*4</f>
        <v>1604</v>
      </c>
      <c r="F10" s="54">
        <f t="shared" ref="F10:F17" si="1">SUM(D10+E10)</f>
        <v>41704</v>
      </c>
      <c r="G10" s="54">
        <f>Sheet1!G7</f>
        <v>15320</v>
      </c>
      <c r="H10" s="17">
        <f t="shared" ref="H10:H14" si="2">ROUND(G10/100*136,0)</f>
        <v>20835</v>
      </c>
      <c r="I10" s="54">
        <f t="shared" ref="I10:I17" si="3">G10+H10</f>
        <v>36155</v>
      </c>
      <c r="J10" s="54">
        <f t="shared" ref="J10:K17" si="4">D10-G10</f>
        <v>24780</v>
      </c>
      <c r="K10" s="54">
        <f t="shared" si="4"/>
        <v>-19231</v>
      </c>
      <c r="L10" s="54">
        <f t="shared" ref="L10:M17" si="5">ROUND(J10*30%,0)</f>
        <v>7434</v>
      </c>
      <c r="M10" s="54">
        <f t="shared" si="5"/>
        <v>-5769</v>
      </c>
      <c r="N10" s="54">
        <f t="shared" ref="N10:N17" si="6">L10+M10-O10</f>
        <v>1498</v>
      </c>
      <c r="O10" s="48">
        <f>ROUND((L10+M10)*FACE!$B$6,0)</f>
        <v>167</v>
      </c>
      <c r="P10" s="60">
        <f t="shared" ref="P10:P17" si="7">L10+M10-N10-O10</f>
        <v>0</v>
      </c>
    </row>
    <row r="11" spans="2:16" x14ac:dyDescent="0.25">
      <c r="B11" s="57">
        <v>3</v>
      </c>
      <c r="C11" s="16">
        <v>42795</v>
      </c>
      <c r="D11" s="17">
        <f>Sheet1!C8</f>
        <v>40100</v>
      </c>
      <c r="E11" s="54">
        <f t="shared" si="0"/>
        <v>1604</v>
      </c>
      <c r="F11" s="54">
        <f t="shared" si="1"/>
        <v>41704</v>
      </c>
      <c r="G11" s="54">
        <f>Sheet1!G8</f>
        <v>15320</v>
      </c>
      <c r="H11" s="17">
        <f t="shared" si="2"/>
        <v>20835</v>
      </c>
      <c r="I11" s="54">
        <f t="shared" si="3"/>
        <v>36155</v>
      </c>
      <c r="J11" s="54">
        <f t="shared" si="4"/>
        <v>24780</v>
      </c>
      <c r="K11" s="54">
        <f t="shared" si="4"/>
        <v>-19231</v>
      </c>
      <c r="L11" s="54">
        <f t="shared" si="5"/>
        <v>7434</v>
      </c>
      <c r="M11" s="54">
        <f t="shared" si="5"/>
        <v>-5769</v>
      </c>
      <c r="N11" s="54">
        <f t="shared" si="6"/>
        <v>1498</v>
      </c>
      <c r="O11" s="48">
        <f>ROUND((L11+M11)*FACE!$B$6,0)</f>
        <v>167</v>
      </c>
      <c r="P11" s="60">
        <f t="shared" si="7"/>
        <v>0</v>
      </c>
    </row>
    <row r="12" spans="2:16" x14ac:dyDescent="0.25">
      <c r="B12" s="57">
        <v>4</v>
      </c>
      <c r="C12" s="16">
        <v>42826</v>
      </c>
      <c r="D12" s="17">
        <f>Sheet1!C9</f>
        <v>40100</v>
      </c>
      <c r="E12" s="54">
        <f t="shared" si="0"/>
        <v>1604</v>
      </c>
      <c r="F12" s="54">
        <f t="shared" si="1"/>
        <v>41704</v>
      </c>
      <c r="G12" s="54">
        <f>Sheet1!G9</f>
        <v>15320</v>
      </c>
      <c r="H12" s="17">
        <f t="shared" si="2"/>
        <v>20835</v>
      </c>
      <c r="I12" s="54">
        <f t="shared" si="3"/>
        <v>36155</v>
      </c>
      <c r="J12" s="54">
        <f t="shared" si="4"/>
        <v>24780</v>
      </c>
      <c r="K12" s="54">
        <f t="shared" si="4"/>
        <v>-19231</v>
      </c>
      <c r="L12" s="54">
        <f t="shared" si="5"/>
        <v>7434</v>
      </c>
      <c r="M12" s="54">
        <f t="shared" si="5"/>
        <v>-5769</v>
      </c>
      <c r="N12" s="54">
        <f t="shared" si="6"/>
        <v>1498</v>
      </c>
      <c r="O12" s="48">
        <f>ROUND((L12+M12)*FACE!$B$6,0)</f>
        <v>167</v>
      </c>
      <c r="P12" s="60">
        <f t="shared" si="7"/>
        <v>0</v>
      </c>
    </row>
    <row r="13" spans="2:16" x14ac:dyDescent="0.25">
      <c r="B13" s="57">
        <v>5</v>
      </c>
      <c r="C13" s="16">
        <v>42856</v>
      </c>
      <c r="D13" s="17">
        <f>Sheet1!C10</f>
        <v>40100</v>
      </c>
      <c r="E13" s="54">
        <f t="shared" si="0"/>
        <v>1604</v>
      </c>
      <c r="F13" s="54">
        <f t="shared" si="1"/>
        <v>41704</v>
      </c>
      <c r="G13" s="54">
        <f>Sheet1!G10</f>
        <v>15320</v>
      </c>
      <c r="H13" s="17">
        <f t="shared" si="2"/>
        <v>20835</v>
      </c>
      <c r="I13" s="54">
        <f t="shared" si="3"/>
        <v>36155</v>
      </c>
      <c r="J13" s="54">
        <f t="shared" si="4"/>
        <v>24780</v>
      </c>
      <c r="K13" s="54">
        <f t="shared" si="4"/>
        <v>-19231</v>
      </c>
      <c r="L13" s="54">
        <f t="shared" si="5"/>
        <v>7434</v>
      </c>
      <c r="M13" s="54">
        <f t="shared" si="5"/>
        <v>-5769</v>
      </c>
      <c r="N13" s="54">
        <f t="shared" si="6"/>
        <v>1498</v>
      </c>
      <c r="O13" s="48">
        <f>ROUND((L13+M13)*FACE!$B$6,0)</f>
        <v>167</v>
      </c>
      <c r="P13" s="60">
        <f t="shared" si="7"/>
        <v>0</v>
      </c>
    </row>
    <row r="14" spans="2:16" x14ac:dyDescent="0.25">
      <c r="B14" s="57">
        <v>6</v>
      </c>
      <c r="C14" s="16">
        <v>42887</v>
      </c>
      <c r="D14" s="17">
        <f>Sheet1!C11</f>
        <v>40100</v>
      </c>
      <c r="E14" s="54">
        <f t="shared" si="0"/>
        <v>1604</v>
      </c>
      <c r="F14" s="54">
        <f t="shared" si="1"/>
        <v>41704</v>
      </c>
      <c r="G14" s="54">
        <f>Sheet1!G11</f>
        <v>15320</v>
      </c>
      <c r="H14" s="17">
        <f t="shared" si="2"/>
        <v>20835</v>
      </c>
      <c r="I14" s="54">
        <f t="shared" si="3"/>
        <v>36155</v>
      </c>
      <c r="J14" s="54">
        <f t="shared" si="4"/>
        <v>24780</v>
      </c>
      <c r="K14" s="54">
        <f t="shared" si="4"/>
        <v>-19231</v>
      </c>
      <c r="L14" s="54">
        <f t="shared" si="5"/>
        <v>7434</v>
      </c>
      <c r="M14" s="54">
        <f t="shared" si="5"/>
        <v>-5769</v>
      </c>
      <c r="N14" s="54">
        <f t="shared" si="6"/>
        <v>1498</v>
      </c>
      <c r="O14" s="48">
        <f>ROUND((L14+M14)*FACE!$B$6,0)</f>
        <v>167</v>
      </c>
      <c r="P14" s="60">
        <f t="shared" si="7"/>
        <v>0</v>
      </c>
    </row>
    <row r="15" spans="2:16" x14ac:dyDescent="0.25">
      <c r="B15" s="57">
        <v>7</v>
      </c>
      <c r="C15" s="16">
        <v>42917</v>
      </c>
      <c r="D15" s="17">
        <f>Sheet1!C12</f>
        <v>41300</v>
      </c>
      <c r="E15" s="54">
        <f>ROUND(D15/100*5,0)</f>
        <v>2065</v>
      </c>
      <c r="F15" s="54">
        <f t="shared" si="1"/>
        <v>43365</v>
      </c>
      <c r="G15" s="54">
        <f>Sheet1!G12</f>
        <v>15780</v>
      </c>
      <c r="H15" s="17">
        <f>ROUND(G15/100*139,0)</f>
        <v>21934</v>
      </c>
      <c r="I15" s="54">
        <f t="shared" si="3"/>
        <v>37714</v>
      </c>
      <c r="J15" s="54">
        <f t="shared" si="4"/>
        <v>25520</v>
      </c>
      <c r="K15" s="54">
        <f t="shared" si="4"/>
        <v>-19869</v>
      </c>
      <c r="L15" s="54">
        <f t="shared" si="5"/>
        <v>7656</v>
      </c>
      <c r="M15" s="54">
        <f t="shared" si="5"/>
        <v>-5961</v>
      </c>
      <c r="N15" s="54">
        <f t="shared" si="6"/>
        <v>1525</v>
      </c>
      <c r="O15" s="48">
        <f>ROUND((L15+M15)*FACE!$B$6,0)</f>
        <v>170</v>
      </c>
      <c r="P15" s="60">
        <f t="shared" si="7"/>
        <v>0</v>
      </c>
    </row>
    <row r="16" spans="2:16" x14ac:dyDescent="0.25">
      <c r="B16" s="57">
        <v>8</v>
      </c>
      <c r="C16" s="16">
        <v>42948</v>
      </c>
      <c r="D16" s="17">
        <f>Sheet1!C13</f>
        <v>41300</v>
      </c>
      <c r="E16" s="54">
        <f t="shared" ref="E16:E17" si="8">ROUND(D16/100*5,0)</f>
        <v>2065</v>
      </c>
      <c r="F16" s="54">
        <f t="shared" si="1"/>
        <v>43365</v>
      </c>
      <c r="G16" s="54">
        <f>Sheet1!G13</f>
        <v>15780</v>
      </c>
      <c r="H16" s="17">
        <f t="shared" ref="H16:H17" si="9">ROUND(G16/100*139,0)</f>
        <v>21934</v>
      </c>
      <c r="I16" s="54">
        <f t="shared" si="3"/>
        <v>37714</v>
      </c>
      <c r="J16" s="54">
        <f t="shared" si="4"/>
        <v>25520</v>
      </c>
      <c r="K16" s="54">
        <f t="shared" si="4"/>
        <v>-19869</v>
      </c>
      <c r="L16" s="54">
        <f t="shared" si="5"/>
        <v>7656</v>
      </c>
      <c r="M16" s="54">
        <f t="shared" si="5"/>
        <v>-5961</v>
      </c>
      <c r="N16" s="54">
        <f t="shared" si="6"/>
        <v>1525</v>
      </c>
      <c r="O16" s="48">
        <f>ROUND((L16+M16)*FACE!$B$6,0)</f>
        <v>170</v>
      </c>
      <c r="P16" s="60">
        <f t="shared" si="7"/>
        <v>0</v>
      </c>
    </row>
    <row r="17" spans="2:16" x14ac:dyDescent="0.25">
      <c r="B17" s="57">
        <v>9</v>
      </c>
      <c r="C17" s="16">
        <v>42979</v>
      </c>
      <c r="D17" s="17">
        <f>Sheet1!C14</f>
        <v>41300</v>
      </c>
      <c r="E17" s="54">
        <f t="shared" si="8"/>
        <v>2065</v>
      </c>
      <c r="F17" s="54">
        <f t="shared" si="1"/>
        <v>43365</v>
      </c>
      <c r="G17" s="54">
        <f>Sheet1!G14</f>
        <v>15780</v>
      </c>
      <c r="H17" s="17">
        <f t="shared" si="9"/>
        <v>21934</v>
      </c>
      <c r="I17" s="54">
        <f t="shared" si="3"/>
        <v>37714</v>
      </c>
      <c r="J17" s="54">
        <f t="shared" si="4"/>
        <v>25520</v>
      </c>
      <c r="K17" s="54">
        <f t="shared" si="4"/>
        <v>-19869</v>
      </c>
      <c r="L17" s="54">
        <f t="shared" si="5"/>
        <v>7656</v>
      </c>
      <c r="M17" s="54">
        <f t="shared" si="5"/>
        <v>-5961</v>
      </c>
      <c r="N17" s="54">
        <f t="shared" si="6"/>
        <v>1525</v>
      </c>
      <c r="O17" s="48">
        <f>ROUND((L17+M17)*FACE!$B$6,0)</f>
        <v>170</v>
      </c>
      <c r="P17" s="60">
        <f t="shared" si="7"/>
        <v>0</v>
      </c>
    </row>
    <row r="18" spans="2:16" ht="15.75" thickBot="1" x14ac:dyDescent="0.3">
      <c r="B18" s="31">
        <v>10</v>
      </c>
      <c r="C18" s="32"/>
      <c r="D18" s="33"/>
      <c r="E18" s="58"/>
      <c r="F18" s="58"/>
      <c r="G18" s="58"/>
      <c r="H18" s="33"/>
      <c r="I18" s="58"/>
      <c r="J18" s="58"/>
      <c r="K18" s="58"/>
      <c r="L18" s="58"/>
      <c r="M18" s="58"/>
      <c r="N18" s="58"/>
      <c r="O18" s="49"/>
      <c r="P18" s="61"/>
    </row>
    <row r="19" spans="2:16" ht="15.75" thickBot="1" x14ac:dyDescent="0.3">
      <c r="B19" s="135" t="s">
        <v>11</v>
      </c>
      <c r="C19" s="136"/>
      <c r="D19" s="55">
        <f>SUM(D9:D17)</f>
        <v>364500</v>
      </c>
      <c r="E19" s="55">
        <f t="shared" ref="E19:P19" si="10">SUM(E9:E17)</f>
        <v>15819</v>
      </c>
      <c r="F19" s="55">
        <f t="shared" si="10"/>
        <v>380319</v>
      </c>
      <c r="G19" s="55">
        <f t="shared" si="10"/>
        <v>139260</v>
      </c>
      <c r="H19" s="55">
        <f t="shared" si="10"/>
        <v>190812</v>
      </c>
      <c r="I19" s="55">
        <f t="shared" si="10"/>
        <v>330072</v>
      </c>
      <c r="J19" s="55">
        <f t="shared" si="10"/>
        <v>225240</v>
      </c>
      <c r="K19" s="55">
        <f t="shared" si="10"/>
        <v>-174993</v>
      </c>
      <c r="L19" s="34">
        <f t="shared" si="10"/>
        <v>67572</v>
      </c>
      <c r="M19" s="34">
        <f t="shared" si="10"/>
        <v>-52497</v>
      </c>
      <c r="N19" s="34">
        <f t="shared" si="10"/>
        <v>13563</v>
      </c>
      <c r="O19" s="34">
        <f t="shared" si="10"/>
        <v>1512</v>
      </c>
      <c r="P19" s="35">
        <f t="shared" si="10"/>
        <v>0</v>
      </c>
    </row>
    <row r="20" spans="2:16" ht="15.75" thickBot="1" x14ac:dyDescent="0.3">
      <c r="K20" s="62" t="s">
        <v>40</v>
      </c>
      <c r="L20" s="137">
        <f>SUM(L9:M17)</f>
        <v>15075</v>
      </c>
      <c r="M20" s="137"/>
      <c r="N20" s="137">
        <f>SUM(N9:O17)</f>
        <v>15075</v>
      </c>
      <c r="O20" s="137"/>
      <c r="P20" s="35">
        <f>L20-N20</f>
        <v>0</v>
      </c>
    </row>
  </sheetData>
  <sheetProtection password="C751" sheet="1" objects="1" scenarios="1" sort="0"/>
  <mergeCells count="21">
    <mergeCell ref="B19:C19"/>
    <mergeCell ref="L20:M20"/>
    <mergeCell ref="N20:O20"/>
    <mergeCell ref="B6:D6"/>
    <mergeCell ref="E6:I6"/>
    <mergeCell ref="J6:L6"/>
    <mergeCell ref="M6:P6"/>
    <mergeCell ref="B7:B8"/>
    <mergeCell ref="C7:C8"/>
    <mergeCell ref="D7:F7"/>
    <mergeCell ref="G7:I7"/>
    <mergeCell ref="J7:K7"/>
    <mergeCell ref="L7:M7"/>
    <mergeCell ref="N7:O7"/>
    <mergeCell ref="P7:P8"/>
    <mergeCell ref="B3:P3"/>
    <mergeCell ref="B4:P4"/>
    <mergeCell ref="B5:D5"/>
    <mergeCell ref="E5:I5"/>
    <mergeCell ref="J5:L5"/>
    <mergeCell ref="M5:P5"/>
  </mergeCells>
  <pageMargins left="0.24" right="0.28000000000000003" top="1.21"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P20"/>
  <sheetViews>
    <sheetView workbookViewId="0">
      <selection activeCell="F11" sqref="F11"/>
    </sheetView>
  </sheetViews>
  <sheetFormatPr defaultColWidth="8.7109375" defaultRowHeight="15" x14ac:dyDescent="0.25"/>
  <cols>
    <col min="1" max="13" width="8.7109375" style="1"/>
    <col min="14" max="14" width="8.7109375" style="1" customWidth="1"/>
    <col min="15" max="16384" width="8.7109375" style="1"/>
  </cols>
  <sheetData>
    <row r="1" spans="2:16" ht="35.1" customHeight="1" x14ac:dyDescent="0.35">
      <c r="B1" s="144"/>
      <c r="C1" s="144"/>
      <c r="D1" s="144"/>
      <c r="E1" s="144"/>
      <c r="F1" s="144"/>
      <c r="G1" s="144"/>
      <c r="H1" s="144"/>
      <c r="I1" s="144"/>
      <c r="J1" s="144"/>
      <c r="K1" s="144"/>
      <c r="L1" s="144"/>
      <c r="M1" s="144"/>
      <c r="N1" s="144"/>
      <c r="O1" s="144"/>
      <c r="P1" s="144"/>
    </row>
    <row r="2" spans="2:16" ht="26.1" customHeight="1" x14ac:dyDescent="0.25">
      <c r="B2" s="145"/>
      <c r="C2" s="145"/>
      <c r="D2" s="145"/>
      <c r="E2" s="145"/>
      <c r="F2" s="145"/>
      <c r="G2" s="145"/>
      <c r="H2" s="145"/>
      <c r="I2" s="145"/>
      <c r="J2" s="145"/>
      <c r="K2" s="145"/>
      <c r="L2" s="145"/>
      <c r="M2" s="145"/>
      <c r="N2" s="145"/>
      <c r="O2" s="145"/>
      <c r="P2" s="145"/>
    </row>
    <row r="3" spans="2:16" ht="24.6" customHeight="1" x14ac:dyDescent="0.35">
      <c r="B3" s="146" t="str">
        <f>FACE!B1</f>
        <v>AADRASH GOVT.S. SEC SCHOOL,BICHHAWADI</v>
      </c>
      <c r="C3" s="146"/>
      <c r="D3" s="146"/>
      <c r="E3" s="146"/>
      <c r="F3" s="146"/>
      <c r="G3" s="146"/>
      <c r="H3" s="146"/>
      <c r="I3" s="146"/>
      <c r="J3" s="146"/>
      <c r="K3" s="146"/>
      <c r="L3" s="146"/>
      <c r="M3" s="146"/>
      <c r="N3" s="146"/>
      <c r="O3" s="146"/>
      <c r="P3" s="146"/>
    </row>
    <row r="4" spans="2:16" ht="18" customHeight="1" x14ac:dyDescent="0.25">
      <c r="B4" s="147" t="s">
        <v>41</v>
      </c>
      <c r="C4" s="129"/>
      <c r="D4" s="129"/>
      <c r="E4" s="129"/>
      <c r="F4" s="129"/>
      <c r="G4" s="129"/>
      <c r="H4" s="129"/>
      <c r="I4" s="129"/>
      <c r="J4" s="129"/>
      <c r="K4" s="129"/>
      <c r="L4" s="129"/>
      <c r="M4" s="129"/>
      <c r="N4" s="129"/>
      <c r="O4" s="129"/>
      <c r="P4" s="148"/>
    </row>
    <row r="5" spans="2:16" ht="14.45" customHeight="1" x14ac:dyDescent="0.25">
      <c r="B5" s="124" t="s">
        <v>19</v>
      </c>
      <c r="C5" s="124"/>
      <c r="D5" s="124"/>
      <c r="E5" s="132" t="str">
        <f>FACE!B2</f>
        <v>MANOHAR LAL</v>
      </c>
      <c r="F5" s="132"/>
      <c r="G5" s="132"/>
      <c r="H5" s="132"/>
      <c r="I5" s="132"/>
      <c r="J5" s="124" t="s">
        <v>46</v>
      </c>
      <c r="K5" s="124"/>
      <c r="L5" s="124"/>
      <c r="M5" s="133" t="str">
        <f>FACE!B3</f>
        <v>SR.TEACHER</v>
      </c>
      <c r="N5" s="133"/>
      <c r="O5" s="133"/>
      <c r="P5" s="133"/>
    </row>
    <row r="6" spans="2:16" ht="15.75" thickBot="1" x14ac:dyDescent="0.3">
      <c r="B6" s="143" t="s">
        <v>21</v>
      </c>
      <c r="C6" s="143"/>
      <c r="D6" s="143"/>
      <c r="E6" s="143" t="str">
        <f>FACE!B5</f>
        <v>RJJL200821000858</v>
      </c>
      <c r="F6" s="143"/>
      <c r="G6" s="143"/>
      <c r="H6" s="143"/>
      <c r="I6" s="143"/>
      <c r="J6" s="143" t="s">
        <v>44</v>
      </c>
      <c r="K6" s="143"/>
      <c r="L6" s="143"/>
      <c r="M6" s="143" t="str">
        <f>FACE!B4</f>
        <v>AENPL9158B</v>
      </c>
      <c r="N6" s="143"/>
      <c r="O6" s="143"/>
      <c r="P6" s="143"/>
    </row>
    <row r="7" spans="2:16" x14ac:dyDescent="0.25">
      <c r="B7" s="107" t="s">
        <v>0</v>
      </c>
      <c r="C7" s="109" t="s">
        <v>1</v>
      </c>
      <c r="D7" s="111" t="s">
        <v>2</v>
      </c>
      <c r="E7" s="111"/>
      <c r="F7" s="111"/>
      <c r="G7" s="111" t="s">
        <v>3</v>
      </c>
      <c r="H7" s="111"/>
      <c r="I7" s="111"/>
      <c r="J7" s="111" t="s">
        <v>4</v>
      </c>
      <c r="K7" s="111"/>
      <c r="L7" s="111" t="s">
        <v>42</v>
      </c>
      <c r="M7" s="111"/>
      <c r="N7" s="111" t="s">
        <v>36</v>
      </c>
      <c r="O7" s="111"/>
      <c r="P7" s="141" t="s">
        <v>37</v>
      </c>
    </row>
    <row r="8" spans="2:16" ht="15.75" thickBot="1" x14ac:dyDescent="0.3">
      <c r="B8" s="139"/>
      <c r="C8" s="140"/>
      <c r="D8" s="56" t="s">
        <v>8</v>
      </c>
      <c r="E8" s="56" t="s">
        <v>9</v>
      </c>
      <c r="F8" s="56" t="s">
        <v>38</v>
      </c>
      <c r="G8" s="56" t="s">
        <v>8</v>
      </c>
      <c r="H8" s="56" t="s">
        <v>9</v>
      </c>
      <c r="I8" s="56" t="s">
        <v>11</v>
      </c>
      <c r="J8" s="56" t="s">
        <v>8</v>
      </c>
      <c r="K8" s="56" t="s">
        <v>9</v>
      </c>
      <c r="L8" s="56" t="s">
        <v>8</v>
      </c>
      <c r="M8" s="56" t="s">
        <v>9</v>
      </c>
      <c r="N8" s="56" t="s">
        <v>39</v>
      </c>
      <c r="O8" s="30" t="s">
        <v>57</v>
      </c>
      <c r="P8" s="142"/>
    </row>
    <row r="9" spans="2:16" x14ac:dyDescent="0.25">
      <c r="B9" s="26">
        <v>1</v>
      </c>
      <c r="C9" s="27">
        <v>42736</v>
      </c>
      <c r="D9" s="28">
        <f>Sheet1!C6</f>
        <v>40100</v>
      </c>
      <c r="E9" s="29">
        <f>D9/100*4</f>
        <v>1604</v>
      </c>
      <c r="F9" s="29">
        <f>SUM(D9+E9)</f>
        <v>41704</v>
      </c>
      <c r="G9" s="29">
        <f>Sheet1!G6</f>
        <v>15320</v>
      </c>
      <c r="H9" s="28">
        <f>ROUND(G9/100*136,0)</f>
        <v>20835</v>
      </c>
      <c r="I9" s="29">
        <f>G9+H9</f>
        <v>36155</v>
      </c>
      <c r="J9" s="29">
        <f>D9-G9</f>
        <v>24780</v>
      </c>
      <c r="K9" s="29">
        <f>E9-H9</f>
        <v>-19231</v>
      </c>
      <c r="L9" s="29">
        <f>ROUND(J9*40%,0)</f>
        <v>9912</v>
      </c>
      <c r="M9" s="29">
        <f>ROUND(K9*40%,0)</f>
        <v>-7692</v>
      </c>
      <c r="N9" s="29">
        <f>L9+M9-O9</f>
        <v>1998</v>
      </c>
      <c r="O9" s="29">
        <f>ROUND((L9+M9)*FACE!$B$6,0)</f>
        <v>222</v>
      </c>
      <c r="P9" s="29">
        <f>L9+M9-N9-O9</f>
        <v>0</v>
      </c>
    </row>
    <row r="10" spans="2:16" x14ac:dyDescent="0.25">
      <c r="B10" s="57">
        <v>2</v>
      </c>
      <c r="C10" s="16">
        <v>42767</v>
      </c>
      <c r="D10" s="17">
        <f>Sheet1!C7</f>
        <v>40100</v>
      </c>
      <c r="E10" s="54">
        <f t="shared" ref="E10:E14" si="0">D10/100*4</f>
        <v>1604</v>
      </c>
      <c r="F10" s="54">
        <f t="shared" ref="F10:F17" si="1">SUM(D10+E10)</f>
        <v>41704</v>
      </c>
      <c r="G10" s="54">
        <f>Sheet1!G7</f>
        <v>15320</v>
      </c>
      <c r="H10" s="17">
        <f t="shared" ref="H10:H14" si="2">ROUND(G10/100*136,0)</f>
        <v>20835</v>
      </c>
      <c r="I10" s="54">
        <f t="shared" ref="I10:I17" si="3">G10+H10</f>
        <v>36155</v>
      </c>
      <c r="J10" s="54">
        <f t="shared" ref="J10:K17" si="4">D10-G10</f>
        <v>24780</v>
      </c>
      <c r="K10" s="54">
        <f t="shared" si="4"/>
        <v>-19231</v>
      </c>
      <c r="L10" s="29">
        <f t="shared" ref="L10:L17" si="5">ROUND(J10*40%,0)</f>
        <v>9912</v>
      </c>
      <c r="M10" s="29">
        <f t="shared" ref="M10:M17" si="6">ROUND(K10*40%,0)</f>
        <v>-7692</v>
      </c>
      <c r="N10" s="54">
        <f t="shared" ref="N10:N17" si="7">L10+M10-O10</f>
        <v>1998</v>
      </c>
      <c r="O10" s="29">
        <f>ROUND((L10+M10)*FACE!$B$6,0)</f>
        <v>222</v>
      </c>
      <c r="P10" s="54">
        <f t="shared" ref="P10:P17" si="8">L10+M10-N10-O10</f>
        <v>0</v>
      </c>
    </row>
    <row r="11" spans="2:16" x14ac:dyDescent="0.25">
      <c r="B11" s="57">
        <v>3</v>
      </c>
      <c r="C11" s="16">
        <v>42795</v>
      </c>
      <c r="D11" s="17">
        <f>Sheet1!C8</f>
        <v>40100</v>
      </c>
      <c r="E11" s="54">
        <f t="shared" si="0"/>
        <v>1604</v>
      </c>
      <c r="F11" s="54">
        <f t="shared" si="1"/>
        <v>41704</v>
      </c>
      <c r="G11" s="54">
        <f>Sheet1!G8</f>
        <v>15320</v>
      </c>
      <c r="H11" s="17">
        <f t="shared" si="2"/>
        <v>20835</v>
      </c>
      <c r="I11" s="54">
        <f t="shared" si="3"/>
        <v>36155</v>
      </c>
      <c r="J11" s="54">
        <f t="shared" si="4"/>
        <v>24780</v>
      </c>
      <c r="K11" s="54">
        <f t="shared" si="4"/>
        <v>-19231</v>
      </c>
      <c r="L11" s="29">
        <f t="shared" si="5"/>
        <v>9912</v>
      </c>
      <c r="M11" s="29">
        <f t="shared" si="6"/>
        <v>-7692</v>
      </c>
      <c r="N11" s="54">
        <f t="shared" si="7"/>
        <v>1998</v>
      </c>
      <c r="O11" s="29">
        <f>ROUND((L11+M11)*FACE!$B$6,0)</f>
        <v>222</v>
      </c>
      <c r="P11" s="54">
        <f t="shared" si="8"/>
        <v>0</v>
      </c>
    </row>
    <row r="12" spans="2:16" x14ac:dyDescent="0.25">
      <c r="B12" s="57">
        <v>4</v>
      </c>
      <c r="C12" s="16">
        <v>42826</v>
      </c>
      <c r="D12" s="17">
        <f>Sheet1!C9</f>
        <v>40100</v>
      </c>
      <c r="E12" s="54">
        <f t="shared" si="0"/>
        <v>1604</v>
      </c>
      <c r="F12" s="54">
        <f t="shared" si="1"/>
        <v>41704</v>
      </c>
      <c r="G12" s="54">
        <f>Sheet1!G9</f>
        <v>15320</v>
      </c>
      <c r="H12" s="17">
        <f t="shared" si="2"/>
        <v>20835</v>
      </c>
      <c r="I12" s="54">
        <f t="shared" si="3"/>
        <v>36155</v>
      </c>
      <c r="J12" s="54">
        <f t="shared" si="4"/>
        <v>24780</v>
      </c>
      <c r="K12" s="54">
        <f t="shared" si="4"/>
        <v>-19231</v>
      </c>
      <c r="L12" s="29">
        <f t="shared" si="5"/>
        <v>9912</v>
      </c>
      <c r="M12" s="29">
        <f t="shared" si="6"/>
        <v>-7692</v>
      </c>
      <c r="N12" s="54">
        <f t="shared" si="7"/>
        <v>1998</v>
      </c>
      <c r="O12" s="29">
        <f>ROUND((L12+M12)*FACE!$B$6,0)</f>
        <v>222</v>
      </c>
      <c r="P12" s="54">
        <f t="shared" si="8"/>
        <v>0</v>
      </c>
    </row>
    <row r="13" spans="2:16" x14ac:dyDescent="0.25">
      <c r="B13" s="57">
        <v>5</v>
      </c>
      <c r="C13" s="16">
        <v>42856</v>
      </c>
      <c r="D13" s="17">
        <f>Sheet1!C10</f>
        <v>40100</v>
      </c>
      <c r="E13" s="54">
        <f t="shared" si="0"/>
        <v>1604</v>
      </c>
      <c r="F13" s="54">
        <f t="shared" si="1"/>
        <v>41704</v>
      </c>
      <c r="G13" s="54">
        <f>Sheet1!G10</f>
        <v>15320</v>
      </c>
      <c r="H13" s="17">
        <f t="shared" si="2"/>
        <v>20835</v>
      </c>
      <c r="I13" s="54">
        <f t="shared" si="3"/>
        <v>36155</v>
      </c>
      <c r="J13" s="54">
        <f t="shared" si="4"/>
        <v>24780</v>
      </c>
      <c r="K13" s="54">
        <f t="shared" si="4"/>
        <v>-19231</v>
      </c>
      <c r="L13" s="29">
        <f t="shared" si="5"/>
        <v>9912</v>
      </c>
      <c r="M13" s="29">
        <f t="shared" si="6"/>
        <v>-7692</v>
      </c>
      <c r="N13" s="54">
        <f t="shared" si="7"/>
        <v>1998</v>
      </c>
      <c r="O13" s="29">
        <f>ROUND((L13+M13)*FACE!$B$6,0)</f>
        <v>222</v>
      </c>
      <c r="P13" s="54">
        <f t="shared" si="8"/>
        <v>0</v>
      </c>
    </row>
    <row r="14" spans="2:16" x14ac:dyDescent="0.25">
      <c r="B14" s="57">
        <v>6</v>
      </c>
      <c r="C14" s="16">
        <v>42887</v>
      </c>
      <c r="D14" s="17">
        <f>Sheet1!C11</f>
        <v>40100</v>
      </c>
      <c r="E14" s="54">
        <f t="shared" si="0"/>
        <v>1604</v>
      </c>
      <c r="F14" s="54">
        <f t="shared" si="1"/>
        <v>41704</v>
      </c>
      <c r="G14" s="54">
        <f>Sheet1!G11</f>
        <v>15320</v>
      </c>
      <c r="H14" s="17">
        <f t="shared" si="2"/>
        <v>20835</v>
      </c>
      <c r="I14" s="54">
        <f t="shared" si="3"/>
        <v>36155</v>
      </c>
      <c r="J14" s="54">
        <f t="shared" si="4"/>
        <v>24780</v>
      </c>
      <c r="K14" s="54">
        <f t="shared" si="4"/>
        <v>-19231</v>
      </c>
      <c r="L14" s="29">
        <f t="shared" si="5"/>
        <v>9912</v>
      </c>
      <c r="M14" s="29">
        <f t="shared" si="6"/>
        <v>-7692</v>
      </c>
      <c r="N14" s="54">
        <f t="shared" si="7"/>
        <v>1998</v>
      </c>
      <c r="O14" s="29">
        <f>ROUND((L14+M14)*FACE!$B$6,0)</f>
        <v>222</v>
      </c>
      <c r="P14" s="54">
        <f t="shared" si="8"/>
        <v>0</v>
      </c>
    </row>
    <row r="15" spans="2:16" x14ac:dyDescent="0.25">
      <c r="B15" s="57">
        <v>7</v>
      </c>
      <c r="C15" s="16">
        <v>42917</v>
      </c>
      <c r="D15" s="17">
        <f>Sheet1!C12</f>
        <v>41300</v>
      </c>
      <c r="E15" s="54">
        <f>ROUND(D15/100*5,0)</f>
        <v>2065</v>
      </c>
      <c r="F15" s="54">
        <f t="shared" si="1"/>
        <v>43365</v>
      </c>
      <c r="G15" s="54">
        <f>Sheet1!G12</f>
        <v>15780</v>
      </c>
      <c r="H15" s="17">
        <f>ROUND(G15/100*139,0)</f>
        <v>21934</v>
      </c>
      <c r="I15" s="54">
        <f t="shared" si="3"/>
        <v>37714</v>
      </c>
      <c r="J15" s="54">
        <f t="shared" si="4"/>
        <v>25520</v>
      </c>
      <c r="K15" s="54">
        <f t="shared" si="4"/>
        <v>-19869</v>
      </c>
      <c r="L15" s="29">
        <f t="shared" si="5"/>
        <v>10208</v>
      </c>
      <c r="M15" s="29">
        <f t="shared" si="6"/>
        <v>-7948</v>
      </c>
      <c r="N15" s="54">
        <f t="shared" si="7"/>
        <v>2034</v>
      </c>
      <c r="O15" s="29">
        <f>ROUND((L15+M15)*FACE!$B$6,0)</f>
        <v>226</v>
      </c>
      <c r="P15" s="54">
        <f t="shared" si="8"/>
        <v>0</v>
      </c>
    </row>
    <row r="16" spans="2:16" x14ac:dyDescent="0.25">
      <c r="B16" s="57">
        <v>8</v>
      </c>
      <c r="C16" s="16">
        <v>42948</v>
      </c>
      <c r="D16" s="17">
        <f>Sheet1!C13</f>
        <v>41300</v>
      </c>
      <c r="E16" s="54">
        <f t="shared" ref="E16:E17" si="9">ROUND(D16/100*5,0)</f>
        <v>2065</v>
      </c>
      <c r="F16" s="54">
        <f t="shared" si="1"/>
        <v>43365</v>
      </c>
      <c r="G16" s="54">
        <f>Sheet1!G13</f>
        <v>15780</v>
      </c>
      <c r="H16" s="17">
        <f t="shared" ref="H16:H17" si="10">ROUND(G16/100*139,0)</f>
        <v>21934</v>
      </c>
      <c r="I16" s="54">
        <f t="shared" si="3"/>
        <v>37714</v>
      </c>
      <c r="J16" s="54">
        <f t="shared" si="4"/>
        <v>25520</v>
      </c>
      <c r="K16" s="54">
        <f t="shared" si="4"/>
        <v>-19869</v>
      </c>
      <c r="L16" s="29">
        <f t="shared" si="5"/>
        <v>10208</v>
      </c>
      <c r="M16" s="29">
        <f t="shared" si="6"/>
        <v>-7948</v>
      </c>
      <c r="N16" s="54">
        <f t="shared" si="7"/>
        <v>2034</v>
      </c>
      <c r="O16" s="29">
        <f>ROUND((L16+M16)*FACE!$B$6,0)</f>
        <v>226</v>
      </c>
      <c r="P16" s="54">
        <f t="shared" si="8"/>
        <v>0</v>
      </c>
    </row>
    <row r="17" spans="2:16" x14ac:dyDescent="0.25">
      <c r="B17" s="57">
        <v>9</v>
      </c>
      <c r="C17" s="16">
        <v>42979</v>
      </c>
      <c r="D17" s="17">
        <f>Sheet1!C14</f>
        <v>41300</v>
      </c>
      <c r="E17" s="54">
        <f t="shared" si="9"/>
        <v>2065</v>
      </c>
      <c r="F17" s="54">
        <f t="shared" si="1"/>
        <v>43365</v>
      </c>
      <c r="G17" s="54">
        <f>Sheet1!G14</f>
        <v>15780</v>
      </c>
      <c r="H17" s="17">
        <f t="shared" si="10"/>
        <v>21934</v>
      </c>
      <c r="I17" s="54">
        <f t="shared" si="3"/>
        <v>37714</v>
      </c>
      <c r="J17" s="54">
        <f t="shared" si="4"/>
        <v>25520</v>
      </c>
      <c r="K17" s="54">
        <f t="shared" si="4"/>
        <v>-19869</v>
      </c>
      <c r="L17" s="29">
        <f t="shared" si="5"/>
        <v>10208</v>
      </c>
      <c r="M17" s="29">
        <f t="shared" si="6"/>
        <v>-7948</v>
      </c>
      <c r="N17" s="54">
        <f t="shared" si="7"/>
        <v>2034</v>
      </c>
      <c r="O17" s="29">
        <f>ROUND((L17+M17)*FACE!$B$6,0)</f>
        <v>226</v>
      </c>
      <c r="P17" s="54">
        <f t="shared" si="8"/>
        <v>0</v>
      </c>
    </row>
    <row r="18" spans="2:16" ht="15.75" thickBot="1" x14ac:dyDescent="0.3">
      <c r="B18" s="31">
        <v>10</v>
      </c>
      <c r="C18" s="32"/>
      <c r="D18" s="33"/>
      <c r="E18" s="58"/>
      <c r="F18" s="58"/>
      <c r="G18" s="58"/>
      <c r="H18" s="33"/>
      <c r="I18" s="58"/>
      <c r="J18" s="58"/>
      <c r="K18" s="58"/>
      <c r="L18" s="58"/>
      <c r="M18" s="58"/>
      <c r="N18" s="58"/>
      <c r="O18" s="58"/>
      <c r="P18" s="63"/>
    </row>
    <row r="19" spans="2:16" ht="15.75" thickBot="1" x14ac:dyDescent="0.3">
      <c r="B19" s="135" t="s">
        <v>11</v>
      </c>
      <c r="C19" s="136"/>
      <c r="D19" s="55">
        <f>SUM(D9:D17)</f>
        <v>364500</v>
      </c>
      <c r="E19" s="55">
        <f t="shared" ref="E19:P19" si="11">SUM(E9:E17)</f>
        <v>15819</v>
      </c>
      <c r="F19" s="55">
        <f t="shared" si="11"/>
        <v>380319</v>
      </c>
      <c r="G19" s="55">
        <f t="shared" si="11"/>
        <v>139260</v>
      </c>
      <c r="H19" s="55">
        <f t="shared" si="11"/>
        <v>190812</v>
      </c>
      <c r="I19" s="55">
        <f t="shared" si="11"/>
        <v>330072</v>
      </c>
      <c r="J19" s="55">
        <f t="shared" si="11"/>
        <v>225240</v>
      </c>
      <c r="K19" s="55">
        <f t="shared" si="11"/>
        <v>-174993</v>
      </c>
      <c r="L19" s="34">
        <f t="shared" si="11"/>
        <v>90096</v>
      </c>
      <c r="M19" s="34">
        <f t="shared" si="11"/>
        <v>-69996</v>
      </c>
      <c r="N19" s="34">
        <f t="shared" si="11"/>
        <v>18090</v>
      </c>
      <c r="O19" s="34">
        <f t="shared" si="11"/>
        <v>2010</v>
      </c>
      <c r="P19" s="35">
        <f t="shared" si="11"/>
        <v>0</v>
      </c>
    </row>
    <row r="20" spans="2:16" ht="15.75" thickBot="1" x14ac:dyDescent="0.3">
      <c r="K20" s="62" t="s">
        <v>40</v>
      </c>
      <c r="L20" s="137">
        <f>SUM(L9:M17)</f>
        <v>20100</v>
      </c>
      <c r="M20" s="137"/>
      <c r="N20" s="137">
        <f>SUM(N9:O17)</f>
        <v>20100</v>
      </c>
      <c r="O20" s="137"/>
      <c r="P20" s="35">
        <f>L20-N20</f>
        <v>0</v>
      </c>
    </row>
  </sheetData>
  <sheetProtection password="C751" sheet="1" objects="1" scenarios="1" sort="0"/>
  <mergeCells count="23">
    <mergeCell ref="B1:P1"/>
    <mergeCell ref="B2:P2"/>
    <mergeCell ref="B3:P3"/>
    <mergeCell ref="B4:P4"/>
    <mergeCell ref="B5:D5"/>
    <mergeCell ref="E5:I5"/>
    <mergeCell ref="J5:L5"/>
    <mergeCell ref="M5:P5"/>
    <mergeCell ref="B6:D6"/>
    <mergeCell ref="E6:I6"/>
    <mergeCell ref="J6:L6"/>
    <mergeCell ref="M6:P6"/>
    <mergeCell ref="L7:M7"/>
    <mergeCell ref="N7:O7"/>
    <mergeCell ref="P7:P8"/>
    <mergeCell ref="B19:C19"/>
    <mergeCell ref="L20:M20"/>
    <mergeCell ref="N20:O20"/>
    <mergeCell ref="B7:B8"/>
    <mergeCell ref="C7:C8"/>
    <mergeCell ref="D7:F7"/>
    <mergeCell ref="G7:I7"/>
    <mergeCell ref="J7:K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P20"/>
  <sheetViews>
    <sheetView workbookViewId="0">
      <selection activeCell="D14" sqref="D14"/>
    </sheetView>
  </sheetViews>
  <sheetFormatPr defaultColWidth="8.7109375" defaultRowHeight="15" x14ac:dyDescent="0.25"/>
  <cols>
    <col min="1" max="1" width="1.85546875" style="1" customWidth="1"/>
    <col min="2" max="2" width="5.5703125" style="1" customWidth="1"/>
    <col min="3" max="16384" width="8.7109375" style="1"/>
  </cols>
  <sheetData>
    <row r="2" spans="2:16" ht="15.75" thickBot="1" x14ac:dyDescent="0.3"/>
    <row r="3" spans="2:16" ht="21" x14ac:dyDescent="0.35">
      <c r="B3" s="125" t="str">
        <f>FACE!B1</f>
        <v>AADRASH GOVT.S. SEC SCHOOL,BICHHAWADI</v>
      </c>
      <c r="C3" s="126"/>
      <c r="D3" s="126"/>
      <c r="E3" s="126"/>
      <c r="F3" s="126"/>
      <c r="G3" s="126"/>
      <c r="H3" s="126"/>
      <c r="I3" s="126"/>
      <c r="J3" s="126"/>
      <c r="K3" s="126"/>
      <c r="L3" s="126"/>
      <c r="M3" s="126"/>
      <c r="N3" s="126"/>
      <c r="O3" s="126"/>
      <c r="P3" s="127"/>
    </row>
    <row r="4" spans="2:16" x14ac:dyDescent="0.25">
      <c r="B4" s="128" t="s">
        <v>34</v>
      </c>
      <c r="C4" s="129"/>
      <c r="D4" s="129"/>
      <c r="E4" s="129"/>
      <c r="F4" s="129"/>
      <c r="G4" s="129"/>
      <c r="H4" s="129"/>
      <c r="I4" s="129"/>
      <c r="J4" s="129"/>
      <c r="K4" s="129"/>
      <c r="L4" s="129"/>
      <c r="M4" s="129"/>
      <c r="N4" s="129"/>
      <c r="O4" s="129"/>
      <c r="P4" s="130"/>
    </row>
    <row r="5" spans="2:16" x14ac:dyDescent="0.25">
      <c r="B5" s="131" t="s">
        <v>19</v>
      </c>
      <c r="C5" s="124"/>
      <c r="D5" s="124"/>
      <c r="E5" s="132" t="str">
        <f>FACE!B2</f>
        <v>MANOHAR LAL</v>
      </c>
      <c r="F5" s="132"/>
      <c r="G5" s="132"/>
      <c r="H5" s="132"/>
      <c r="I5" s="132"/>
      <c r="J5" s="124" t="s">
        <v>47</v>
      </c>
      <c r="K5" s="124"/>
      <c r="L5" s="124"/>
      <c r="M5" s="133" t="str">
        <f>FACE!B3</f>
        <v>SR.TEACHER</v>
      </c>
      <c r="N5" s="133"/>
      <c r="O5" s="133"/>
      <c r="P5" s="134"/>
    </row>
    <row r="6" spans="2:16" ht="15.75" thickBot="1" x14ac:dyDescent="0.3">
      <c r="B6" s="100" t="s">
        <v>21</v>
      </c>
      <c r="C6" s="101"/>
      <c r="D6" s="101"/>
      <c r="E6" s="101" t="str">
        <f>FACE!B5</f>
        <v>RJJL200821000858</v>
      </c>
      <c r="F6" s="101"/>
      <c r="G6" s="101"/>
      <c r="H6" s="101"/>
      <c r="I6" s="101"/>
      <c r="J6" s="101" t="s">
        <v>44</v>
      </c>
      <c r="K6" s="101"/>
      <c r="L6" s="101"/>
      <c r="M6" s="101" t="str">
        <f>FACE!B4</f>
        <v>AENPL9158B</v>
      </c>
      <c r="N6" s="101"/>
      <c r="O6" s="101"/>
      <c r="P6" s="138"/>
    </row>
    <row r="7" spans="2:16" x14ac:dyDescent="0.25">
      <c r="B7" s="107" t="s">
        <v>0</v>
      </c>
      <c r="C7" s="109" t="s">
        <v>1</v>
      </c>
      <c r="D7" s="111" t="s">
        <v>2</v>
      </c>
      <c r="E7" s="111"/>
      <c r="F7" s="111"/>
      <c r="G7" s="111" t="s">
        <v>3</v>
      </c>
      <c r="H7" s="111"/>
      <c r="I7" s="111"/>
      <c r="J7" s="111" t="s">
        <v>4</v>
      </c>
      <c r="K7" s="111"/>
      <c r="L7" s="111" t="s">
        <v>35</v>
      </c>
      <c r="M7" s="111"/>
      <c r="N7" s="111" t="s">
        <v>36</v>
      </c>
      <c r="O7" s="111"/>
      <c r="P7" s="141" t="s">
        <v>37</v>
      </c>
    </row>
    <row r="8" spans="2:16" ht="15.75" thickBot="1" x14ac:dyDescent="0.3">
      <c r="B8" s="139"/>
      <c r="C8" s="140"/>
      <c r="D8" s="56" t="s">
        <v>8</v>
      </c>
      <c r="E8" s="56" t="s">
        <v>9</v>
      </c>
      <c r="F8" s="56" t="s">
        <v>38</v>
      </c>
      <c r="G8" s="56" t="s">
        <v>8</v>
      </c>
      <c r="H8" s="56" t="s">
        <v>9</v>
      </c>
      <c r="I8" s="56" t="s">
        <v>11</v>
      </c>
      <c r="J8" s="56" t="s">
        <v>8</v>
      </c>
      <c r="K8" s="56" t="s">
        <v>9</v>
      </c>
      <c r="L8" s="56" t="s">
        <v>8</v>
      </c>
      <c r="M8" s="56" t="s">
        <v>9</v>
      </c>
      <c r="N8" s="56" t="s">
        <v>43</v>
      </c>
      <c r="O8" s="30" t="s">
        <v>57</v>
      </c>
      <c r="P8" s="142"/>
    </row>
    <row r="9" spans="2:16" x14ac:dyDescent="0.25">
      <c r="B9" s="26">
        <v>1</v>
      </c>
      <c r="C9" s="27">
        <v>42736</v>
      </c>
      <c r="D9" s="28">
        <f>Sheet1!C6</f>
        <v>40100</v>
      </c>
      <c r="E9" s="29">
        <f>ROUND(D9/100*4,0)</f>
        <v>1604</v>
      </c>
      <c r="F9" s="29">
        <f>SUM(D9+E9)</f>
        <v>41704</v>
      </c>
      <c r="G9" s="29">
        <f>Sheet1!G6</f>
        <v>15320</v>
      </c>
      <c r="H9" s="28">
        <f>ROUND(G9/100*136,0)</f>
        <v>20835</v>
      </c>
      <c r="I9" s="29">
        <f>G9+H9</f>
        <v>36155</v>
      </c>
      <c r="J9" s="29">
        <f>D9-G9</f>
        <v>24780</v>
      </c>
      <c r="K9" s="29">
        <f>E9-H9</f>
        <v>-19231</v>
      </c>
      <c r="L9" s="29">
        <f>ROUND(J9*30%,0)</f>
        <v>7434</v>
      </c>
      <c r="M9" s="29">
        <f>ROUND(K9*30%,0)</f>
        <v>-5769</v>
      </c>
      <c r="N9" s="29">
        <f>ROUND((L9+M9)*10%,0)</f>
        <v>167</v>
      </c>
      <c r="O9" s="48">
        <f>ROUND((L9+M9-N9)*FACE!$B$6,0)</f>
        <v>150</v>
      </c>
      <c r="P9" s="59">
        <f>L9+M9-N9-O9</f>
        <v>1348</v>
      </c>
    </row>
    <row r="10" spans="2:16" x14ac:dyDescent="0.25">
      <c r="B10" s="57">
        <v>2</v>
      </c>
      <c r="C10" s="16">
        <v>42767</v>
      </c>
      <c r="D10" s="17">
        <f>Sheet1!C7</f>
        <v>40100</v>
      </c>
      <c r="E10" s="29">
        <f t="shared" ref="E10:E14" si="0">ROUND(D10/100*4,0)</f>
        <v>1604</v>
      </c>
      <c r="F10" s="54">
        <f t="shared" ref="F10:F17" si="1">SUM(D10+E10)</f>
        <v>41704</v>
      </c>
      <c r="G10" s="54">
        <f>Sheet1!G7</f>
        <v>15320</v>
      </c>
      <c r="H10" s="17">
        <f t="shared" ref="H10:H14" si="2">ROUND(G10/100*136,0)</f>
        <v>20835</v>
      </c>
      <c r="I10" s="54">
        <f t="shared" ref="I10:I17" si="3">G10+H10</f>
        <v>36155</v>
      </c>
      <c r="J10" s="54">
        <f t="shared" ref="J10:K17" si="4">D10-G10</f>
        <v>24780</v>
      </c>
      <c r="K10" s="54">
        <f t="shared" si="4"/>
        <v>-19231</v>
      </c>
      <c r="L10" s="54">
        <f t="shared" ref="L10:M17" si="5">ROUND(J10*30%,0)</f>
        <v>7434</v>
      </c>
      <c r="M10" s="54">
        <f t="shared" si="5"/>
        <v>-5769</v>
      </c>
      <c r="N10" s="29">
        <f t="shared" ref="N10:N17" si="6">ROUND((L10+M10)*10%,0)</f>
        <v>167</v>
      </c>
      <c r="O10" s="48">
        <f>ROUND((L10+M10-N10)*FACE!$B$6,0)</f>
        <v>150</v>
      </c>
      <c r="P10" s="60">
        <f t="shared" ref="P10:P17" si="7">L10+M10-N10-O10</f>
        <v>1348</v>
      </c>
    </row>
    <row r="11" spans="2:16" x14ac:dyDescent="0.25">
      <c r="B11" s="57">
        <v>3</v>
      </c>
      <c r="C11" s="16">
        <v>42795</v>
      </c>
      <c r="D11" s="17">
        <f>Sheet1!C8</f>
        <v>40100</v>
      </c>
      <c r="E11" s="29">
        <f t="shared" si="0"/>
        <v>1604</v>
      </c>
      <c r="F11" s="54">
        <f t="shared" si="1"/>
        <v>41704</v>
      </c>
      <c r="G11" s="54">
        <f>Sheet1!G8</f>
        <v>15320</v>
      </c>
      <c r="H11" s="17">
        <f t="shared" si="2"/>
        <v>20835</v>
      </c>
      <c r="I11" s="54">
        <f t="shared" si="3"/>
        <v>36155</v>
      </c>
      <c r="J11" s="54">
        <f t="shared" si="4"/>
        <v>24780</v>
      </c>
      <c r="K11" s="54">
        <f t="shared" si="4"/>
        <v>-19231</v>
      </c>
      <c r="L11" s="54">
        <f t="shared" si="5"/>
        <v>7434</v>
      </c>
      <c r="M11" s="54">
        <f t="shared" si="5"/>
        <v>-5769</v>
      </c>
      <c r="N11" s="29">
        <f t="shared" si="6"/>
        <v>167</v>
      </c>
      <c r="O11" s="48">
        <f>ROUND((L11+M11-N11)*FACE!$B$6,0)</f>
        <v>150</v>
      </c>
      <c r="P11" s="60">
        <f t="shared" si="7"/>
        <v>1348</v>
      </c>
    </row>
    <row r="12" spans="2:16" x14ac:dyDescent="0.25">
      <c r="B12" s="57">
        <v>4</v>
      </c>
      <c r="C12" s="16">
        <v>42826</v>
      </c>
      <c r="D12" s="17">
        <f>Sheet1!C9</f>
        <v>40100</v>
      </c>
      <c r="E12" s="29">
        <f t="shared" si="0"/>
        <v>1604</v>
      </c>
      <c r="F12" s="54">
        <f t="shared" si="1"/>
        <v>41704</v>
      </c>
      <c r="G12" s="54">
        <f>Sheet1!G9</f>
        <v>15320</v>
      </c>
      <c r="H12" s="17">
        <f t="shared" si="2"/>
        <v>20835</v>
      </c>
      <c r="I12" s="54">
        <f t="shared" si="3"/>
        <v>36155</v>
      </c>
      <c r="J12" s="54">
        <f t="shared" si="4"/>
        <v>24780</v>
      </c>
      <c r="K12" s="54">
        <f t="shared" si="4"/>
        <v>-19231</v>
      </c>
      <c r="L12" s="54">
        <f t="shared" si="5"/>
        <v>7434</v>
      </c>
      <c r="M12" s="54">
        <f t="shared" si="5"/>
        <v>-5769</v>
      </c>
      <c r="N12" s="29">
        <f t="shared" si="6"/>
        <v>167</v>
      </c>
      <c r="O12" s="48">
        <f>ROUND((L12+M12-N12)*FACE!$B$6,0)</f>
        <v>150</v>
      </c>
      <c r="P12" s="60">
        <f t="shared" si="7"/>
        <v>1348</v>
      </c>
    </row>
    <row r="13" spans="2:16" x14ac:dyDescent="0.25">
      <c r="B13" s="57">
        <v>5</v>
      </c>
      <c r="C13" s="16">
        <v>42856</v>
      </c>
      <c r="D13" s="17">
        <f>Sheet1!C10</f>
        <v>40100</v>
      </c>
      <c r="E13" s="29">
        <f t="shared" si="0"/>
        <v>1604</v>
      </c>
      <c r="F13" s="54">
        <f t="shared" si="1"/>
        <v>41704</v>
      </c>
      <c r="G13" s="54">
        <f>Sheet1!G10</f>
        <v>15320</v>
      </c>
      <c r="H13" s="17">
        <f t="shared" si="2"/>
        <v>20835</v>
      </c>
      <c r="I13" s="54">
        <f t="shared" si="3"/>
        <v>36155</v>
      </c>
      <c r="J13" s="54">
        <f t="shared" si="4"/>
        <v>24780</v>
      </c>
      <c r="K13" s="54">
        <f t="shared" si="4"/>
        <v>-19231</v>
      </c>
      <c r="L13" s="54">
        <f t="shared" si="5"/>
        <v>7434</v>
      </c>
      <c r="M13" s="54">
        <f t="shared" si="5"/>
        <v>-5769</v>
      </c>
      <c r="N13" s="29">
        <f t="shared" si="6"/>
        <v>167</v>
      </c>
      <c r="O13" s="48">
        <f>ROUND((L13+M13-N13)*FACE!$B$6,0)</f>
        <v>150</v>
      </c>
      <c r="P13" s="60">
        <f t="shared" si="7"/>
        <v>1348</v>
      </c>
    </row>
    <row r="14" spans="2:16" x14ac:dyDescent="0.25">
      <c r="B14" s="57">
        <v>6</v>
      </c>
      <c r="C14" s="16">
        <v>42887</v>
      </c>
      <c r="D14" s="17">
        <f>Sheet1!C11</f>
        <v>40100</v>
      </c>
      <c r="E14" s="29">
        <f t="shared" si="0"/>
        <v>1604</v>
      </c>
      <c r="F14" s="54">
        <f t="shared" si="1"/>
        <v>41704</v>
      </c>
      <c r="G14" s="54">
        <f>Sheet1!G11</f>
        <v>15320</v>
      </c>
      <c r="H14" s="17">
        <f t="shared" si="2"/>
        <v>20835</v>
      </c>
      <c r="I14" s="54">
        <f t="shared" si="3"/>
        <v>36155</v>
      </c>
      <c r="J14" s="54">
        <f t="shared" si="4"/>
        <v>24780</v>
      </c>
      <c r="K14" s="54">
        <f t="shared" si="4"/>
        <v>-19231</v>
      </c>
      <c r="L14" s="54">
        <f t="shared" si="5"/>
        <v>7434</v>
      </c>
      <c r="M14" s="54">
        <f t="shared" si="5"/>
        <v>-5769</v>
      </c>
      <c r="N14" s="29">
        <f t="shared" si="6"/>
        <v>167</v>
      </c>
      <c r="O14" s="48">
        <f>ROUND((L14+M14-N14)*FACE!$B$6,0)</f>
        <v>150</v>
      </c>
      <c r="P14" s="60">
        <f t="shared" si="7"/>
        <v>1348</v>
      </c>
    </row>
    <row r="15" spans="2:16" x14ac:dyDescent="0.25">
      <c r="B15" s="57">
        <v>7</v>
      </c>
      <c r="C15" s="16">
        <v>42917</v>
      </c>
      <c r="D15" s="17">
        <f>Sheet1!C12</f>
        <v>41300</v>
      </c>
      <c r="E15" s="29">
        <f>ROUND(D15/100*5,0)</f>
        <v>2065</v>
      </c>
      <c r="F15" s="54">
        <f t="shared" si="1"/>
        <v>43365</v>
      </c>
      <c r="G15" s="54">
        <f>Sheet1!G12</f>
        <v>15780</v>
      </c>
      <c r="H15" s="17">
        <f>ROUND(G15/100*139,0)</f>
        <v>21934</v>
      </c>
      <c r="I15" s="54">
        <f t="shared" si="3"/>
        <v>37714</v>
      </c>
      <c r="J15" s="54">
        <f t="shared" si="4"/>
        <v>25520</v>
      </c>
      <c r="K15" s="54">
        <f t="shared" si="4"/>
        <v>-19869</v>
      </c>
      <c r="L15" s="54">
        <f t="shared" si="5"/>
        <v>7656</v>
      </c>
      <c r="M15" s="54">
        <f t="shared" si="5"/>
        <v>-5961</v>
      </c>
      <c r="N15" s="29">
        <f t="shared" si="6"/>
        <v>170</v>
      </c>
      <c r="O15" s="48">
        <f>ROUND((L15+M15-N15)*FACE!$B$6,0)</f>
        <v>153</v>
      </c>
      <c r="P15" s="60">
        <f t="shared" si="7"/>
        <v>1372</v>
      </c>
    </row>
    <row r="16" spans="2:16" x14ac:dyDescent="0.25">
      <c r="B16" s="57">
        <v>8</v>
      </c>
      <c r="C16" s="16">
        <v>42948</v>
      </c>
      <c r="D16" s="17">
        <f>Sheet1!C13</f>
        <v>41300</v>
      </c>
      <c r="E16" s="29">
        <f t="shared" ref="E16:E17" si="8">ROUND(D16/100*5,0)</f>
        <v>2065</v>
      </c>
      <c r="F16" s="54">
        <f t="shared" si="1"/>
        <v>43365</v>
      </c>
      <c r="G16" s="54">
        <f>Sheet1!G13</f>
        <v>15780</v>
      </c>
      <c r="H16" s="17">
        <f t="shared" ref="H16:H17" si="9">ROUND(G16/100*139,0)</f>
        <v>21934</v>
      </c>
      <c r="I16" s="54">
        <f t="shared" si="3"/>
        <v>37714</v>
      </c>
      <c r="J16" s="54">
        <f t="shared" si="4"/>
        <v>25520</v>
      </c>
      <c r="K16" s="54">
        <f t="shared" si="4"/>
        <v>-19869</v>
      </c>
      <c r="L16" s="54">
        <f t="shared" si="5"/>
        <v>7656</v>
      </c>
      <c r="M16" s="54">
        <f t="shared" si="5"/>
        <v>-5961</v>
      </c>
      <c r="N16" s="29">
        <f t="shared" si="6"/>
        <v>170</v>
      </c>
      <c r="O16" s="48">
        <f>ROUND((L16+M16-N16)*FACE!$B$6,0)</f>
        <v>153</v>
      </c>
      <c r="P16" s="60">
        <f t="shared" si="7"/>
        <v>1372</v>
      </c>
    </row>
    <row r="17" spans="2:16" x14ac:dyDescent="0.25">
      <c r="B17" s="57">
        <v>9</v>
      </c>
      <c r="C17" s="16">
        <v>42979</v>
      </c>
      <c r="D17" s="17">
        <f>Sheet1!C14</f>
        <v>41300</v>
      </c>
      <c r="E17" s="29">
        <f t="shared" si="8"/>
        <v>2065</v>
      </c>
      <c r="F17" s="54">
        <f t="shared" si="1"/>
        <v>43365</v>
      </c>
      <c r="G17" s="54">
        <f>Sheet1!G14</f>
        <v>15780</v>
      </c>
      <c r="H17" s="17">
        <f t="shared" si="9"/>
        <v>21934</v>
      </c>
      <c r="I17" s="54">
        <f t="shared" si="3"/>
        <v>37714</v>
      </c>
      <c r="J17" s="54">
        <f t="shared" si="4"/>
        <v>25520</v>
      </c>
      <c r="K17" s="54">
        <f t="shared" si="4"/>
        <v>-19869</v>
      </c>
      <c r="L17" s="54">
        <f t="shared" si="5"/>
        <v>7656</v>
      </c>
      <c r="M17" s="54">
        <f t="shared" si="5"/>
        <v>-5961</v>
      </c>
      <c r="N17" s="29">
        <f t="shared" si="6"/>
        <v>170</v>
      </c>
      <c r="O17" s="48">
        <f>ROUND((L17+M17-N17)*FACE!$B$6,0)</f>
        <v>153</v>
      </c>
      <c r="P17" s="60">
        <f t="shared" si="7"/>
        <v>1372</v>
      </c>
    </row>
    <row r="18" spans="2:16" ht="15.75" thickBot="1" x14ac:dyDescent="0.3">
      <c r="B18" s="31">
        <v>10</v>
      </c>
      <c r="C18" s="32"/>
      <c r="D18" s="33"/>
      <c r="E18" s="58"/>
      <c r="F18" s="58"/>
      <c r="G18" s="58"/>
      <c r="H18" s="33"/>
      <c r="I18" s="58"/>
      <c r="J18" s="58"/>
      <c r="K18" s="58"/>
      <c r="L18" s="58"/>
      <c r="M18" s="58"/>
      <c r="N18" s="58"/>
      <c r="O18" s="49"/>
      <c r="P18" s="61"/>
    </row>
    <row r="19" spans="2:16" ht="15.75" thickBot="1" x14ac:dyDescent="0.3">
      <c r="B19" s="135" t="s">
        <v>11</v>
      </c>
      <c r="C19" s="136"/>
      <c r="D19" s="55">
        <f>SUM(D9:D17)</f>
        <v>364500</v>
      </c>
      <c r="E19" s="55">
        <f t="shared" ref="E19:P19" si="10">SUM(E9:E17)</f>
        <v>15819</v>
      </c>
      <c r="F19" s="55">
        <f t="shared" si="10"/>
        <v>380319</v>
      </c>
      <c r="G19" s="55">
        <f t="shared" si="10"/>
        <v>139260</v>
      </c>
      <c r="H19" s="55">
        <f t="shared" si="10"/>
        <v>190812</v>
      </c>
      <c r="I19" s="55">
        <f t="shared" si="10"/>
        <v>330072</v>
      </c>
      <c r="J19" s="55">
        <f t="shared" si="10"/>
        <v>225240</v>
      </c>
      <c r="K19" s="55">
        <f t="shared" si="10"/>
        <v>-174993</v>
      </c>
      <c r="L19" s="34">
        <f t="shared" si="10"/>
        <v>67572</v>
      </c>
      <c r="M19" s="34">
        <f t="shared" si="10"/>
        <v>-52497</v>
      </c>
      <c r="N19" s="34">
        <f t="shared" si="10"/>
        <v>1512</v>
      </c>
      <c r="O19" s="34">
        <f t="shared" si="10"/>
        <v>1359</v>
      </c>
      <c r="P19" s="35">
        <f t="shared" si="10"/>
        <v>12204</v>
      </c>
    </row>
    <row r="20" spans="2:16" ht="15.75" thickBot="1" x14ac:dyDescent="0.3">
      <c r="K20" s="62" t="s">
        <v>40</v>
      </c>
      <c r="L20" s="137">
        <f>SUM(L9:M17)</f>
        <v>15075</v>
      </c>
      <c r="M20" s="137"/>
      <c r="N20" s="137">
        <f>SUM(N9:O17)</f>
        <v>2871</v>
      </c>
      <c r="O20" s="137"/>
      <c r="P20" s="35">
        <f>L20-N20</f>
        <v>12204</v>
      </c>
    </row>
  </sheetData>
  <sheetProtection password="C751" sheet="1" objects="1" scenarios="1" sort="0"/>
  <mergeCells count="21">
    <mergeCell ref="B3:P3"/>
    <mergeCell ref="B4:P4"/>
    <mergeCell ref="B5:D5"/>
    <mergeCell ref="E5:I5"/>
    <mergeCell ref="J5:L5"/>
    <mergeCell ref="M5:P5"/>
    <mergeCell ref="B19:C19"/>
    <mergeCell ref="L20:M20"/>
    <mergeCell ref="N20:O20"/>
    <mergeCell ref="B6:D6"/>
    <mergeCell ref="E6:I6"/>
    <mergeCell ref="J6:L6"/>
    <mergeCell ref="M6:P6"/>
    <mergeCell ref="B7:B8"/>
    <mergeCell ref="C7:C8"/>
    <mergeCell ref="D7:F7"/>
    <mergeCell ref="G7:I7"/>
    <mergeCell ref="J7:K7"/>
    <mergeCell ref="L7:M7"/>
    <mergeCell ref="N7:O7"/>
    <mergeCell ref="P7:P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P20"/>
  <sheetViews>
    <sheetView view="pageLayout" workbookViewId="0">
      <selection activeCell="B6" sqref="B6:D6"/>
    </sheetView>
  </sheetViews>
  <sheetFormatPr defaultColWidth="8.7109375" defaultRowHeight="15" x14ac:dyDescent="0.25"/>
  <cols>
    <col min="1" max="1" width="2" style="1" customWidth="1"/>
    <col min="2" max="2" width="4.140625" style="1" customWidth="1"/>
    <col min="3" max="16384" width="8.7109375" style="1"/>
  </cols>
  <sheetData>
    <row r="2" spans="2:16" ht="15.75" thickBot="1" x14ac:dyDescent="0.3"/>
    <row r="3" spans="2:16" ht="21" x14ac:dyDescent="0.35">
      <c r="B3" s="125" t="str">
        <f>FACE!B1</f>
        <v>AADRASH GOVT.S. SEC SCHOOL,BICHHAWADI</v>
      </c>
      <c r="C3" s="126"/>
      <c r="D3" s="126"/>
      <c r="E3" s="126"/>
      <c r="F3" s="126"/>
      <c r="G3" s="126"/>
      <c r="H3" s="126"/>
      <c r="I3" s="126"/>
      <c r="J3" s="126"/>
      <c r="K3" s="126"/>
      <c r="L3" s="126"/>
      <c r="M3" s="126"/>
      <c r="N3" s="126"/>
      <c r="O3" s="126"/>
      <c r="P3" s="127"/>
    </row>
    <row r="4" spans="2:16" x14ac:dyDescent="0.25">
      <c r="B4" s="128" t="s">
        <v>41</v>
      </c>
      <c r="C4" s="129"/>
      <c r="D4" s="129"/>
      <c r="E4" s="129"/>
      <c r="F4" s="129"/>
      <c r="G4" s="129"/>
      <c r="H4" s="129"/>
      <c r="I4" s="129"/>
      <c r="J4" s="129"/>
      <c r="K4" s="129"/>
      <c r="L4" s="129"/>
      <c r="M4" s="129"/>
      <c r="N4" s="129"/>
      <c r="O4" s="129"/>
      <c r="P4" s="130"/>
    </row>
    <row r="5" spans="2:16" x14ac:dyDescent="0.25">
      <c r="B5" s="131" t="s">
        <v>19</v>
      </c>
      <c r="C5" s="124"/>
      <c r="D5" s="124"/>
      <c r="E5" s="132" t="str">
        <f>FACE!B2</f>
        <v>MANOHAR LAL</v>
      </c>
      <c r="F5" s="132"/>
      <c r="G5" s="132"/>
      <c r="H5" s="132"/>
      <c r="I5" s="132"/>
      <c r="J5" s="124" t="s">
        <v>46</v>
      </c>
      <c r="K5" s="124"/>
      <c r="L5" s="124"/>
      <c r="M5" s="133" t="str">
        <f>FACE!B3</f>
        <v>SR.TEACHER</v>
      </c>
      <c r="N5" s="133"/>
      <c r="O5" s="133"/>
      <c r="P5" s="134"/>
    </row>
    <row r="6" spans="2:16" ht="15.75" thickBot="1" x14ac:dyDescent="0.3">
      <c r="B6" s="100" t="s">
        <v>21</v>
      </c>
      <c r="C6" s="101"/>
      <c r="D6" s="101"/>
      <c r="E6" s="101" t="str">
        <f>FACE!B5</f>
        <v>RJJL200821000858</v>
      </c>
      <c r="F6" s="101"/>
      <c r="G6" s="101"/>
      <c r="H6" s="101"/>
      <c r="I6" s="101"/>
      <c r="J6" s="101" t="s">
        <v>44</v>
      </c>
      <c r="K6" s="101"/>
      <c r="L6" s="101"/>
      <c r="M6" s="101" t="str">
        <f>FACE!B4</f>
        <v>AENPL9158B</v>
      </c>
      <c r="N6" s="101"/>
      <c r="O6" s="101"/>
      <c r="P6" s="138"/>
    </row>
    <row r="7" spans="2:16" x14ac:dyDescent="0.25">
      <c r="B7" s="107" t="s">
        <v>0</v>
      </c>
      <c r="C7" s="109" t="s">
        <v>1</v>
      </c>
      <c r="D7" s="111" t="s">
        <v>2</v>
      </c>
      <c r="E7" s="111"/>
      <c r="F7" s="111"/>
      <c r="G7" s="111" t="s">
        <v>3</v>
      </c>
      <c r="H7" s="111"/>
      <c r="I7" s="111"/>
      <c r="J7" s="111" t="s">
        <v>4</v>
      </c>
      <c r="K7" s="111"/>
      <c r="L7" s="111" t="s">
        <v>48</v>
      </c>
      <c r="M7" s="111"/>
      <c r="N7" s="111" t="s">
        <v>36</v>
      </c>
      <c r="O7" s="111"/>
      <c r="P7" s="141" t="s">
        <v>37</v>
      </c>
    </row>
    <row r="8" spans="2:16" ht="15.75" thickBot="1" x14ac:dyDescent="0.3">
      <c r="B8" s="139"/>
      <c r="C8" s="140"/>
      <c r="D8" s="56" t="s">
        <v>8</v>
      </c>
      <c r="E8" s="56" t="s">
        <v>9</v>
      </c>
      <c r="F8" s="56" t="s">
        <v>38</v>
      </c>
      <c r="G8" s="56" t="s">
        <v>8</v>
      </c>
      <c r="H8" s="56" t="s">
        <v>9</v>
      </c>
      <c r="I8" s="56" t="s">
        <v>11</v>
      </c>
      <c r="J8" s="56" t="s">
        <v>8</v>
      </c>
      <c r="K8" s="56" t="s">
        <v>9</v>
      </c>
      <c r="L8" s="56" t="s">
        <v>8</v>
      </c>
      <c r="M8" s="56" t="s">
        <v>9</v>
      </c>
      <c r="N8" s="56" t="s">
        <v>49</v>
      </c>
      <c r="O8" s="30" t="s">
        <v>57</v>
      </c>
      <c r="P8" s="142"/>
    </row>
    <row r="9" spans="2:16" x14ac:dyDescent="0.25">
      <c r="B9" s="26">
        <v>1</v>
      </c>
      <c r="C9" s="27">
        <v>42736</v>
      </c>
      <c r="D9" s="28">
        <f>Sheet1!C6</f>
        <v>40100</v>
      </c>
      <c r="E9" s="29">
        <f>ROUND(D9/100*4,0)</f>
        <v>1604</v>
      </c>
      <c r="F9" s="29">
        <f>SUM(D9+E9)</f>
        <v>41704</v>
      </c>
      <c r="G9" s="29">
        <f>Sheet1!G6</f>
        <v>15320</v>
      </c>
      <c r="H9" s="28">
        <f>ROUND(G9/100*136,0)</f>
        <v>20835</v>
      </c>
      <c r="I9" s="29">
        <f>G9+H9</f>
        <v>36155</v>
      </c>
      <c r="J9" s="29">
        <f>D9-G9</f>
        <v>24780</v>
      </c>
      <c r="K9" s="29">
        <f>E9-H9</f>
        <v>-19231</v>
      </c>
      <c r="L9" s="29">
        <f>ROUND(J9*40%,0)</f>
        <v>9912</v>
      </c>
      <c r="M9" s="29">
        <f>ROUND(K9*40%,0)</f>
        <v>-7692</v>
      </c>
      <c r="N9" s="29">
        <f>ROUND((L9+M9)*10%,0)</f>
        <v>222</v>
      </c>
      <c r="O9" s="29">
        <f>ROUND((L9+M9-N9)*FACE!$B$6,0)</f>
        <v>200</v>
      </c>
      <c r="P9" s="29">
        <f>L9+M9-N9-O9</f>
        <v>1798</v>
      </c>
    </row>
    <row r="10" spans="2:16" x14ac:dyDescent="0.25">
      <c r="B10" s="57">
        <v>2</v>
      </c>
      <c r="C10" s="16">
        <v>42767</v>
      </c>
      <c r="D10" s="17">
        <f>Sheet1!C7</f>
        <v>40100</v>
      </c>
      <c r="E10" s="29">
        <f t="shared" ref="E10:E14" si="0">ROUND(D10/100*4,0)</f>
        <v>1604</v>
      </c>
      <c r="F10" s="54">
        <f t="shared" ref="F10:F17" si="1">SUM(D10+E10)</f>
        <v>41704</v>
      </c>
      <c r="G10" s="54">
        <f>Sheet1!G7</f>
        <v>15320</v>
      </c>
      <c r="H10" s="17">
        <f t="shared" ref="H10:H14" si="2">ROUND(G10/100*136,0)</f>
        <v>20835</v>
      </c>
      <c r="I10" s="54">
        <f t="shared" ref="I10:I17" si="3">G10+H10</f>
        <v>36155</v>
      </c>
      <c r="J10" s="54">
        <f t="shared" ref="J10:K17" si="4">D10-G10</f>
        <v>24780</v>
      </c>
      <c r="K10" s="54">
        <f t="shared" si="4"/>
        <v>-19231</v>
      </c>
      <c r="L10" s="29">
        <f t="shared" ref="L10:L17" si="5">ROUND(J10*40%,0)</f>
        <v>9912</v>
      </c>
      <c r="M10" s="29">
        <f t="shared" ref="M10:M17" si="6">ROUND(K10*40%,0)</f>
        <v>-7692</v>
      </c>
      <c r="N10" s="29">
        <f t="shared" ref="N10:N17" si="7">ROUND((L10+M10)*10%,0)</f>
        <v>222</v>
      </c>
      <c r="O10" s="29">
        <f>ROUND((L10+M10-N10)*FACE!$B$6,0)</f>
        <v>200</v>
      </c>
      <c r="P10" s="54">
        <f t="shared" ref="P10:P17" si="8">L10+M10-N10-O10</f>
        <v>1798</v>
      </c>
    </row>
    <row r="11" spans="2:16" x14ac:dyDescent="0.25">
      <c r="B11" s="57">
        <v>3</v>
      </c>
      <c r="C11" s="16">
        <v>42795</v>
      </c>
      <c r="D11" s="17">
        <f>Sheet1!C8</f>
        <v>40100</v>
      </c>
      <c r="E11" s="29">
        <f t="shared" si="0"/>
        <v>1604</v>
      </c>
      <c r="F11" s="54">
        <f t="shared" si="1"/>
        <v>41704</v>
      </c>
      <c r="G11" s="54">
        <f>Sheet1!G8</f>
        <v>15320</v>
      </c>
      <c r="H11" s="17">
        <f t="shared" si="2"/>
        <v>20835</v>
      </c>
      <c r="I11" s="54">
        <f t="shared" si="3"/>
        <v>36155</v>
      </c>
      <c r="J11" s="54">
        <f t="shared" si="4"/>
        <v>24780</v>
      </c>
      <c r="K11" s="54">
        <f t="shared" si="4"/>
        <v>-19231</v>
      </c>
      <c r="L11" s="29">
        <f t="shared" si="5"/>
        <v>9912</v>
      </c>
      <c r="M11" s="29">
        <f t="shared" si="6"/>
        <v>-7692</v>
      </c>
      <c r="N11" s="29">
        <f t="shared" si="7"/>
        <v>222</v>
      </c>
      <c r="O11" s="29">
        <f>ROUND((L11+M11-N11)*FACE!$B$6,0)</f>
        <v>200</v>
      </c>
      <c r="P11" s="54">
        <f t="shared" si="8"/>
        <v>1798</v>
      </c>
    </row>
    <row r="12" spans="2:16" x14ac:dyDescent="0.25">
      <c r="B12" s="57">
        <v>4</v>
      </c>
      <c r="C12" s="16">
        <v>42826</v>
      </c>
      <c r="D12" s="17">
        <f>Sheet1!C9</f>
        <v>40100</v>
      </c>
      <c r="E12" s="29">
        <f t="shared" si="0"/>
        <v>1604</v>
      </c>
      <c r="F12" s="54">
        <f t="shared" si="1"/>
        <v>41704</v>
      </c>
      <c r="G12" s="54">
        <f>Sheet1!G9</f>
        <v>15320</v>
      </c>
      <c r="H12" s="17">
        <f t="shared" si="2"/>
        <v>20835</v>
      </c>
      <c r="I12" s="54">
        <f t="shared" si="3"/>
        <v>36155</v>
      </c>
      <c r="J12" s="54">
        <f t="shared" si="4"/>
        <v>24780</v>
      </c>
      <c r="K12" s="54">
        <f t="shared" si="4"/>
        <v>-19231</v>
      </c>
      <c r="L12" s="29">
        <f t="shared" si="5"/>
        <v>9912</v>
      </c>
      <c r="M12" s="29">
        <f t="shared" si="6"/>
        <v>-7692</v>
      </c>
      <c r="N12" s="29">
        <f t="shared" si="7"/>
        <v>222</v>
      </c>
      <c r="O12" s="29">
        <f>ROUND((L12+M12-N12)*FACE!$B$6,0)</f>
        <v>200</v>
      </c>
      <c r="P12" s="54">
        <f t="shared" si="8"/>
        <v>1798</v>
      </c>
    </row>
    <row r="13" spans="2:16" x14ac:dyDescent="0.25">
      <c r="B13" s="57">
        <v>5</v>
      </c>
      <c r="C13" s="16">
        <v>42856</v>
      </c>
      <c r="D13" s="17">
        <f>Sheet1!C10</f>
        <v>40100</v>
      </c>
      <c r="E13" s="29">
        <f t="shared" si="0"/>
        <v>1604</v>
      </c>
      <c r="F13" s="54">
        <f t="shared" si="1"/>
        <v>41704</v>
      </c>
      <c r="G13" s="54">
        <f>Sheet1!G10</f>
        <v>15320</v>
      </c>
      <c r="H13" s="17">
        <f t="shared" si="2"/>
        <v>20835</v>
      </c>
      <c r="I13" s="54">
        <f t="shared" si="3"/>
        <v>36155</v>
      </c>
      <c r="J13" s="54">
        <f t="shared" si="4"/>
        <v>24780</v>
      </c>
      <c r="K13" s="54">
        <f t="shared" si="4"/>
        <v>-19231</v>
      </c>
      <c r="L13" s="29">
        <f t="shared" si="5"/>
        <v>9912</v>
      </c>
      <c r="M13" s="29">
        <f t="shared" si="6"/>
        <v>-7692</v>
      </c>
      <c r="N13" s="29">
        <f t="shared" si="7"/>
        <v>222</v>
      </c>
      <c r="O13" s="29">
        <f>ROUND((L13+M13-N13)*FACE!$B$6,0)</f>
        <v>200</v>
      </c>
      <c r="P13" s="54">
        <f t="shared" si="8"/>
        <v>1798</v>
      </c>
    </row>
    <row r="14" spans="2:16" x14ac:dyDescent="0.25">
      <c r="B14" s="57">
        <v>6</v>
      </c>
      <c r="C14" s="16">
        <v>42887</v>
      </c>
      <c r="D14" s="17">
        <f>Sheet1!C11</f>
        <v>40100</v>
      </c>
      <c r="E14" s="29">
        <f t="shared" si="0"/>
        <v>1604</v>
      </c>
      <c r="F14" s="54">
        <f t="shared" si="1"/>
        <v>41704</v>
      </c>
      <c r="G14" s="54">
        <f>Sheet1!G11</f>
        <v>15320</v>
      </c>
      <c r="H14" s="17">
        <f t="shared" si="2"/>
        <v>20835</v>
      </c>
      <c r="I14" s="54">
        <f t="shared" si="3"/>
        <v>36155</v>
      </c>
      <c r="J14" s="54">
        <f t="shared" si="4"/>
        <v>24780</v>
      </c>
      <c r="K14" s="54">
        <f t="shared" si="4"/>
        <v>-19231</v>
      </c>
      <c r="L14" s="29">
        <f t="shared" si="5"/>
        <v>9912</v>
      </c>
      <c r="M14" s="29">
        <f t="shared" si="6"/>
        <v>-7692</v>
      </c>
      <c r="N14" s="29">
        <f t="shared" si="7"/>
        <v>222</v>
      </c>
      <c r="O14" s="29">
        <f>ROUND((L14+M14-N14)*FACE!$B$6,0)</f>
        <v>200</v>
      </c>
      <c r="P14" s="54">
        <f t="shared" si="8"/>
        <v>1798</v>
      </c>
    </row>
    <row r="15" spans="2:16" x14ac:dyDescent="0.25">
      <c r="B15" s="57">
        <v>7</v>
      </c>
      <c r="C15" s="16">
        <v>42917</v>
      </c>
      <c r="D15" s="17">
        <f>Sheet1!C12</f>
        <v>41300</v>
      </c>
      <c r="E15" s="29">
        <f>ROUND(D15/100*5,0)</f>
        <v>2065</v>
      </c>
      <c r="F15" s="54">
        <f t="shared" si="1"/>
        <v>43365</v>
      </c>
      <c r="G15" s="54">
        <f>Sheet1!G12</f>
        <v>15780</v>
      </c>
      <c r="H15" s="17">
        <f>ROUND(G15/100*139,0)</f>
        <v>21934</v>
      </c>
      <c r="I15" s="54">
        <f t="shared" si="3"/>
        <v>37714</v>
      </c>
      <c r="J15" s="54">
        <f t="shared" si="4"/>
        <v>25520</v>
      </c>
      <c r="K15" s="54">
        <f t="shared" si="4"/>
        <v>-19869</v>
      </c>
      <c r="L15" s="29">
        <f t="shared" si="5"/>
        <v>10208</v>
      </c>
      <c r="M15" s="29">
        <f t="shared" si="6"/>
        <v>-7948</v>
      </c>
      <c r="N15" s="29">
        <f t="shared" si="7"/>
        <v>226</v>
      </c>
      <c r="O15" s="29">
        <f>ROUND((L15+M15-N15)*FACE!$B$6,0)</f>
        <v>203</v>
      </c>
      <c r="P15" s="54">
        <f t="shared" si="8"/>
        <v>1831</v>
      </c>
    </row>
    <row r="16" spans="2:16" x14ac:dyDescent="0.25">
      <c r="B16" s="57">
        <v>8</v>
      </c>
      <c r="C16" s="16">
        <v>42948</v>
      </c>
      <c r="D16" s="17">
        <f>Sheet1!C13</f>
        <v>41300</v>
      </c>
      <c r="E16" s="29">
        <f t="shared" ref="E16:E17" si="9">ROUND(D16/100*5,0)</f>
        <v>2065</v>
      </c>
      <c r="F16" s="54">
        <f t="shared" si="1"/>
        <v>43365</v>
      </c>
      <c r="G16" s="54">
        <f>Sheet1!G13</f>
        <v>15780</v>
      </c>
      <c r="H16" s="17">
        <f t="shared" ref="H16:H17" si="10">ROUND(G16/100*139,0)</f>
        <v>21934</v>
      </c>
      <c r="I16" s="54">
        <f t="shared" si="3"/>
        <v>37714</v>
      </c>
      <c r="J16" s="54">
        <f t="shared" si="4"/>
        <v>25520</v>
      </c>
      <c r="K16" s="54">
        <f t="shared" si="4"/>
        <v>-19869</v>
      </c>
      <c r="L16" s="29">
        <f t="shared" si="5"/>
        <v>10208</v>
      </c>
      <c r="M16" s="29">
        <f t="shared" si="6"/>
        <v>-7948</v>
      </c>
      <c r="N16" s="29">
        <f t="shared" si="7"/>
        <v>226</v>
      </c>
      <c r="O16" s="29">
        <f>ROUND((L16+M16-N16)*FACE!$B$6,0)</f>
        <v>203</v>
      </c>
      <c r="P16" s="54">
        <f t="shared" si="8"/>
        <v>1831</v>
      </c>
    </row>
    <row r="17" spans="2:16" x14ac:dyDescent="0.25">
      <c r="B17" s="57">
        <v>9</v>
      </c>
      <c r="C17" s="16">
        <v>42979</v>
      </c>
      <c r="D17" s="17">
        <f>Sheet1!C14</f>
        <v>41300</v>
      </c>
      <c r="E17" s="29">
        <f t="shared" si="9"/>
        <v>2065</v>
      </c>
      <c r="F17" s="54">
        <f t="shared" si="1"/>
        <v>43365</v>
      </c>
      <c r="G17" s="54">
        <f>Sheet1!G14</f>
        <v>15780</v>
      </c>
      <c r="H17" s="17">
        <f t="shared" si="10"/>
        <v>21934</v>
      </c>
      <c r="I17" s="54">
        <f t="shared" si="3"/>
        <v>37714</v>
      </c>
      <c r="J17" s="54">
        <f t="shared" si="4"/>
        <v>25520</v>
      </c>
      <c r="K17" s="54">
        <f t="shared" si="4"/>
        <v>-19869</v>
      </c>
      <c r="L17" s="29">
        <f t="shared" si="5"/>
        <v>10208</v>
      </c>
      <c r="M17" s="29">
        <f t="shared" si="6"/>
        <v>-7948</v>
      </c>
      <c r="N17" s="29">
        <f t="shared" si="7"/>
        <v>226</v>
      </c>
      <c r="O17" s="29">
        <f>ROUND((L17+M17-N17)*FACE!$B$6,0)</f>
        <v>203</v>
      </c>
      <c r="P17" s="54">
        <f t="shared" si="8"/>
        <v>1831</v>
      </c>
    </row>
    <row r="18" spans="2:16" ht="15.75" thickBot="1" x14ac:dyDescent="0.3">
      <c r="B18" s="31">
        <v>10</v>
      </c>
      <c r="C18" s="32"/>
      <c r="D18" s="33"/>
      <c r="E18" s="58"/>
      <c r="F18" s="58"/>
      <c r="G18" s="58"/>
      <c r="H18" s="33"/>
      <c r="I18" s="58"/>
      <c r="J18" s="58"/>
      <c r="K18" s="58"/>
      <c r="L18" s="58"/>
      <c r="M18" s="58"/>
      <c r="N18" s="58"/>
      <c r="O18" s="58"/>
      <c r="P18" s="63"/>
    </row>
    <row r="19" spans="2:16" ht="15.75" thickBot="1" x14ac:dyDescent="0.3">
      <c r="B19" s="135" t="s">
        <v>11</v>
      </c>
      <c r="C19" s="136"/>
      <c r="D19" s="55">
        <f>SUM(D9:D17)</f>
        <v>364500</v>
      </c>
      <c r="E19" s="55">
        <f t="shared" ref="E19:P19" si="11">SUM(E9:E17)</f>
        <v>15819</v>
      </c>
      <c r="F19" s="55">
        <f t="shared" si="11"/>
        <v>380319</v>
      </c>
      <c r="G19" s="55">
        <f t="shared" si="11"/>
        <v>139260</v>
      </c>
      <c r="H19" s="55">
        <f t="shared" si="11"/>
        <v>190812</v>
      </c>
      <c r="I19" s="55">
        <f t="shared" si="11"/>
        <v>330072</v>
      </c>
      <c r="J19" s="55">
        <f t="shared" si="11"/>
        <v>225240</v>
      </c>
      <c r="K19" s="55">
        <f t="shared" si="11"/>
        <v>-174993</v>
      </c>
      <c r="L19" s="34">
        <f t="shared" si="11"/>
        <v>90096</v>
      </c>
      <c r="M19" s="34">
        <f t="shared" si="11"/>
        <v>-69996</v>
      </c>
      <c r="N19" s="34">
        <f t="shared" si="11"/>
        <v>2010</v>
      </c>
      <c r="O19" s="34">
        <f t="shared" si="11"/>
        <v>1809</v>
      </c>
      <c r="P19" s="35">
        <f t="shared" si="11"/>
        <v>16281</v>
      </c>
    </row>
    <row r="20" spans="2:16" ht="15.75" thickBot="1" x14ac:dyDescent="0.3">
      <c r="K20" s="62" t="s">
        <v>40</v>
      </c>
      <c r="L20" s="137">
        <f>SUM(L9:M17)</f>
        <v>20100</v>
      </c>
      <c r="M20" s="137"/>
      <c r="N20" s="137">
        <f>SUM(N9:O17)</f>
        <v>3819</v>
      </c>
      <c r="O20" s="137"/>
      <c r="P20" s="35">
        <f>L20-N20</f>
        <v>16281</v>
      </c>
    </row>
  </sheetData>
  <sheetProtection password="C751" sheet="1" objects="1" scenarios="1" sort="0"/>
  <mergeCells count="21">
    <mergeCell ref="B3:P3"/>
    <mergeCell ref="B4:P4"/>
    <mergeCell ref="B5:D5"/>
    <mergeCell ref="E5:I5"/>
    <mergeCell ref="J5:L5"/>
    <mergeCell ref="M5:P5"/>
    <mergeCell ref="B19:C19"/>
    <mergeCell ref="L20:M20"/>
    <mergeCell ref="N20:O20"/>
    <mergeCell ref="B6:D6"/>
    <mergeCell ref="E6:I6"/>
    <mergeCell ref="J6:L6"/>
    <mergeCell ref="M6:P6"/>
    <mergeCell ref="B7:B8"/>
    <mergeCell ref="C7:C8"/>
    <mergeCell ref="D7:F7"/>
    <mergeCell ref="G7:I7"/>
    <mergeCell ref="J7:K7"/>
    <mergeCell ref="L7:M7"/>
    <mergeCell ref="N7:O7"/>
    <mergeCell ref="P7:P8"/>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P20"/>
  <sheetViews>
    <sheetView view="pageLayout" workbookViewId="0">
      <selection activeCell="Q7" sqref="Q7"/>
    </sheetView>
  </sheetViews>
  <sheetFormatPr defaultRowHeight="15" x14ac:dyDescent="0.25"/>
  <cols>
    <col min="1" max="1" width="2.140625" customWidth="1"/>
    <col min="2" max="2" width="4.28515625" customWidth="1"/>
    <col min="3" max="3" width="7.5703125" customWidth="1"/>
    <col min="5" max="5" width="5.7109375" customWidth="1"/>
  </cols>
  <sheetData>
    <row r="2" spans="2:16" ht="15.75" thickBot="1" x14ac:dyDescent="0.3"/>
    <row r="3" spans="2:16" ht="21" x14ac:dyDescent="0.35">
      <c r="B3" s="125" t="str">
        <f>FACE!B1</f>
        <v>AADRASH GOVT.S. SEC SCHOOL,BICHHAWADI</v>
      </c>
      <c r="C3" s="126"/>
      <c r="D3" s="126"/>
      <c r="E3" s="126"/>
      <c r="F3" s="126"/>
      <c r="G3" s="126"/>
      <c r="H3" s="126"/>
      <c r="I3" s="126"/>
      <c r="J3" s="126"/>
      <c r="K3" s="126"/>
      <c r="L3" s="126"/>
      <c r="M3" s="126"/>
      <c r="N3" s="126"/>
      <c r="O3" s="126"/>
      <c r="P3" s="127"/>
    </row>
    <row r="4" spans="2:16" x14ac:dyDescent="0.25">
      <c r="B4" s="128" t="s">
        <v>34</v>
      </c>
      <c r="C4" s="129"/>
      <c r="D4" s="129"/>
      <c r="E4" s="129"/>
      <c r="F4" s="129"/>
      <c r="G4" s="129"/>
      <c r="H4" s="129"/>
      <c r="I4" s="129"/>
      <c r="J4" s="129"/>
      <c r="K4" s="129"/>
      <c r="L4" s="129"/>
      <c r="M4" s="129"/>
      <c r="N4" s="129"/>
      <c r="O4" s="129"/>
      <c r="P4" s="130"/>
    </row>
    <row r="5" spans="2:16" x14ac:dyDescent="0.25">
      <c r="B5" s="131" t="s">
        <v>19</v>
      </c>
      <c r="C5" s="124"/>
      <c r="D5" s="124"/>
      <c r="E5" s="132" t="str">
        <f>FACE!B2</f>
        <v>MANOHAR LAL</v>
      </c>
      <c r="F5" s="132"/>
      <c r="G5" s="132"/>
      <c r="H5" s="132"/>
      <c r="I5" s="132"/>
      <c r="J5" s="124" t="s">
        <v>47</v>
      </c>
      <c r="K5" s="124"/>
      <c r="L5" s="124"/>
      <c r="M5" s="133" t="str">
        <f>FACE!B3</f>
        <v>SR.TEACHER</v>
      </c>
      <c r="N5" s="133"/>
      <c r="O5" s="133"/>
      <c r="P5" s="134"/>
    </row>
    <row r="6" spans="2:16" ht="15.75" thickBot="1" x14ac:dyDescent="0.3">
      <c r="B6" s="100" t="s">
        <v>21</v>
      </c>
      <c r="C6" s="101"/>
      <c r="D6" s="101"/>
      <c r="E6" s="101" t="str">
        <f>FACE!B5</f>
        <v>RJJL200821000858</v>
      </c>
      <c r="F6" s="101"/>
      <c r="G6" s="101"/>
      <c r="H6" s="101"/>
      <c r="I6" s="101"/>
      <c r="J6" s="101" t="s">
        <v>44</v>
      </c>
      <c r="K6" s="101"/>
      <c r="L6" s="101"/>
      <c r="M6" s="101" t="str">
        <f>FACE!B4</f>
        <v>AENPL9158B</v>
      </c>
      <c r="N6" s="101"/>
      <c r="O6" s="101"/>
      <c r="P6" s="138"/>
    </row>
    <row r="7" spans="2:16" x14ac:dyDescent="0.25">
      <c r="B7" s="107" t="s">
        <v>0</v>
      </c>
      <c r="C7" s="109" t="s">
        <v>1</v>
      </c>
      <c r="D7" s="111" t="s">
        <v>2</v>
      </c>
      <c r="E7" s="111"/>
      <c r="F7" s="111"/>
      <c r="G7" s="111" t="s">
        <v>3</v>
      </c>
      <c r="H7" s="111"/>
      <c r="I7" s="111"/>
      <c r="J7" s="111" t="s">
        <v>4</v>
      </c>
      <c r="K7" s="111"/>
      <c r="L7" s="111" t="s">
        <v>35</v>
      </c>
      <c r="M7" s="111"/>
      <c r="N7" s="111" t="s">
        <v>36</v>
      </c>
      <c r="O7" s="111"/>
      <c r="P7" s="150" t="s">
        <v>37</v>
      </c>
    </row>
    <row r="8" spans="2:16" ht="15.75" thickBot="1" x14ac:dyDescent="0.3">
      <c r="B8" s="139"/>
      <c r="C8" s="140"/>
      <c r="D8" s="40" t="s">
        <v>8</v>
      </c>
      <c r="E8" s="40" t="s">
        <v>9</v>
      </c>
      <c r="F8" s="40" t="s">
        <v>38</v>
      </c>
      <c r="G8" s="40" t="s">
        <v>8</v>
      </c>
      <c r="H8" s="40" t="s">
        <v>9</v>
      </c>
      <c r="I8" s="40" t="s">
        <v>11</v>
      </c>
      <c r="J8" s="40" t="s">
        <v>8</v>
      </c>
      <c r="K8" s="40" t="s">
        <v>9</v>
      </c>
      <c r="L8" s="40" t="s">
        <v>8</v>
      </c>
      <c r="M8" s="40" t="s">
        <v>9</v>
      </c>
      <c r="N8" s="40" t="s">
        <v>43</v>
      </c>
      <c r="O8" s="30" t="s">
        <v>57</v>
      </c>
      <c r="P8" s="151"/>
    </row>
    <row r="9" spans="2:16" x14ac:dyDescent="0.25">
      <c r="B9" s="26">
        <v>1</v>
      </c>
      <c r="C9" s="27">
        <v>42736</v>
      </c>
      <c r="D9" s="28">
        <f>Sheet1!C6</f>
        <v>40100</v>
      </c>
      <c r="E9" s="29">
        <f>D9/100*0</f>
        <v>0</v>
      </c>
      <c r="F9" s="29">
        <f>SUM(D9+E9)</f>
        <v>40100</v>
      </c>
      <c r="G9" s="29">
        <f>Sheet1!G6</f>
        <v>15320</v>
      </c>
      <c r="H9" s="28">
        <f>ROUND(G9/100*0,0)</f>
        <v>0</v>
      </c>
      <c r="I9" s="29">
        <f>G9+H9</f>
        <v>15320</v>
      </c>
      <c r="J9" s="29">
        <f>D9-G9</f>
        <v>24780</v>
      </c>
      <c r="K9" s="29">
        <f>E9-H9</f>
        <v>0</v>
      </c>
      <c r="L9" s="29">
        <f>ROUND(J9*30%,0)</f>
        <v>7434</v>
      </c>
      <c r="M9" s="29">
        <f>ROUND(K9*30%,0)</f>
        <v>0</v>
      </c>
      <c r="N9" s="29">
        <f>ROUND(D9*10%*30%,0)</f>
        <v>1203</v>
      </c>
      <c r="O9" s="48">
        <f>ROUND((L9+M9-N9)*FACE!$B$6,0)</f>
        <v>623</v>
      </c>
      <c r="P9" s="50">
        <f>L9+M9-N9-O9</f>
        <v>5608</v>
      </c>
    </row>
    <row r="10" spans="2:16" x14ac:dyDescent="0.25">
      <c r="B10" s="41">
        <v>2</v>
      </c>
      <c r="C10" s="16">
        <v>42767</v>
      </c>
      <c r="D10" s="17">
        <f>Sheet1!C7</f>
        <v>40100</v>
      </c>
      <c r="E10" s="29">
        <f t="shared" ref="E10:E17" si="0">D10/100*0</f>
        <v>0</v>
      </c>
      <c r="F10" s="38">
        <f t="shared" ref="F10:F17" si="1">SUM(D10+E10)</f>
        <v>40100</v>
      </c>
      <c r="G10" s="38">
        <f>Sheet1!G7</f>
        <v>15320</v>
      </c>
      <c r="H10" s="28">
        <f t="shared" ref="H10:H17" si="2">ROUND(G10/100*0,0)</f>
        <v>0</v>
      </c>
      <c r="I10" s="38">
        <f t="shared" ref="I10:I17" si="3">G10+H10</f>
        <v>15320</v>
      </c>
      <c r="J10" s="38">
        <f t="shared" ref="J10:K17" si="4">D10-G10</f>
        <v>24780</v>
      </c>
      <c r="K10" s="38">
        <f t="shared" si="4"/>
        <v>0</v>
      </c>
      <c r="L10" s="38">
        <f t="shared" ref="L10:M17" si="5">ROUND(J10*30%,0)</f>
        <v>7434</v>
      </c>
      <c r="M10" s="38">
        <f t="shared" si="5"/>
        <v>0</v>
      </c>
      <c r="N10" s="29">
        <f t="shared" ref="N10:N17" si="6">ROUND(D10*10%*30%,0)</f>
        <v>1203</v>
      </c>
      <c r="O10" s="48">
        <f>ROUND((L10+M10-N10)*FACE!$B$6,0)</f>
        <v>623</v>
      </c>
      <c r="P10" s="51">
        <f t="shared" ref="P10:P17" si="7">L10+M10-N10-O10</f>
        <v>5608</v>
      </c>
    </row>
    <row r="11" spans="2:16" x14ac:dyDescent="0.25">
      <c r="B11" s="41">
        <v>3</v>
      </c>
      <c r="C11" s="16">
        <v>42795</v>
      </c>
      <c r="D11" s="17">
        <f>Sheet1!C8</f>
        <v>40100</v>
      </c>
      <c r="E11" s="29">
        <f t="shared" si="0"/>
        <v>0</v>
      </c>
      <c r="F11" s="38">
        <f t="shared" si="1"/>
        <v>40100</v>
      </c>
      <c r="G11" s="38">
        <f>Sheet1!G8</f>
        <v>15320</v>
      </c>
      <c r="H11" s="28">
        <f t="shared" si="2"/>
        <v>0</v>
      </c>
      <c r="I11" s="38">
        <f t="shared" si="3"/>
        <v>15320</v>
      </c>
      <c r="J11" s="38">
        <f t="shared" si="4"/>
        <v>24780</v>
      </c>
      <c r="K11" s="38">
        <f t="shared" si="4"/>
        <v>0</v>
      </c>
      <c r="L11" s="38">
        <f t="shared" si="5"/>
        <v>7434</v>
      </c>
      <c r="M11" s="38">
        <f t="shared" si="5"/>
        <v>0</v>
      </c>
      <c r="N11" s="29">
        <f t="shared" si="6"/>
        <v>1203</v>
      </c>
      <c r="O11" s="48">
        <f>ROUND((L11+M11-N11)*FACE!$B$6,0)</f>
        <v>623</v>
      </c>
      <c r="P11" s="51">
        <f t="shared" si="7"/>
        <v>5608</v>
      </c>
    </row>
    <row r="12" spans="2:16" x14ac:dyDescent="0.25">
      <c r="B12" s="41">
        <v>4</v>
      </c>
      <c r="C12" s="16">
        <v>42826</v>
      </c>
      <c r="D12" s="17">
        <f>Sheet1!C9</f>
        <v>40100</v>
      </c>
      <c r="E12" s="29">
        <f t="shared" si="0"/>
        <v>0</v>
      </c>
      <c r="F12" s="38">
        <f t="shared" si="1"/>
        <v>40100</v>
      </c>
      <c r="G12" s="38">
        <f>Sheet1!G9</f>
        <v>15320</v>
      </c>
      <c r="H12" s="28">
        <f t="shared" si="2"/>
        <v>0</v>
      </c>
      <c r="I12" s="38">
        <f t="shared" si="3"/>
        <v>15320</v>
      </c>
      <c r="J12" s="38">
        <f t="shared" si="4"/>
        <v>24780</v>
      </c>
      <c r="K12" s="38">
        <f t="shared" si="4"/>
        <v>0</v>
      </c>
      <c r="L12" s="38">
        <f t="shared" si="5"/>
        <v>7434</v>
      </c>
      <c r="M12" s="38">
        <f t="shared" si="5"/>
        <v>0</v>
      </c>
      <c r="N12" s="29">
        <f t="shared" si="6"/>
        <v>1203</v>
      </c>
      <c r="O12" s="48">
        <f>ROUND((L12+M12-N12)*FACE!$B$6,0)</f>
        <v>623</v>
      </c>
      <c r="P12" s="51">
        <f t="shared" si="7"/>
        <v>5608</v>
      </c>
    </row>
    <row r="13" spans="2:16" x14ac:dyDescent="0.25">
      <c r="B13" s="41">
        <v>5</v>
      </c>
      <c r="C13" s="16">
        <v>42856</v>
      </c>
      <c r="D13" s="17">
        <f>Sheet1!C10</f>
        <v>40100</v>
      </c>
      <c r="E13" s="29">
        <f t="shared" si="0"/>
        <v>0</v>
      </c>
      <c r="F13" s="38">
        <f t="shared" si="1"/>
        <v>40100</v>
      </c>
      <c r="G13" s="38">
        <f>Sheet1!G10</f>
        <v>15320</v>
      </c>
      <c r="H13" s="28">
        <f t="shared" si="2"/>
        <v>0</v>
      </c>
      <c r="I13" s="38">
        <f t="shared" si="3"/>
        <v>15320</v>
      </c>
      <c r="J13" s="38">
        <f t="shared" si="4"/>
        <v>24780</v>
      </c>
      <c r="K13" s="38">
        <f t="shared" si="4"/>
        <v>0</v>
      </c>
      <c r="L13" s="38">
        <f t="shared" si="5"/>
        <v>7434</v>
      </c>
      <c r="M13" s="38">
        <f t="shared" si="5"/>
        <v>0</v>
      </c>
      <c r="N13" s="29">
        <f t="shared" si="6"/>
        <v>1203</v>
      </c>
      <c r="O13" s="48">
        <f>ROUND((L13+M13-N13)*FACE!$B$6,0)</f>
        <v>623</v>
      </c>
      <c r="P13" s="51">
        <f t="shared" si="7"/>
        <v>5608</v>
      </c>
    </row>
    <row r="14" spans="2:16" x14ac:dyDescent="0.25">
      <c r="B14" s="41">
        <v>6</v>
      </c>
      <c r="C14" s="16">
        <v>42887</v>
      </c>
      <c r="D14" s="17">
        <f>Sheet1!C11</f>
        <v>40100</v>
      </c>
      <c r="E14" s="29">
        <f t="shared" si="0"/>
        <v>0</v>
      </c>
      <c r="F14" s="38">
        <f t="shared" si="1"/>
        <v>40100</v>
      </c>
      <c r="G14" s="38">
        <f>Sheet1!G11</f>
        <v>15320</v>
      </c>
      <c r="H14" s="28">
        <f t="shared" si="2"/>
        <v>0</v>
      </c>
      <c r="I14" s="38">
        <f t="shared" si="3"/>
        <v>15320</v>
      </c>
      <c r="J14" s="38">
        <f t="shared" si="4"/>
        <v>24780</v>
      </c>
      <c r="K14" s="38">
        <f t="shared" si="4"/>
        <v>0</v>
      </c>
      <c r="L14" s="38">
        <f t="shared" si="5"/>
        <v>7434</v>
      </c>
      <c r="M14" s="38">
        <f t="shared" si="5"/>
        <v>0</v>
      </c>
      <c r="N14" s="29">
        <f t="shared" si="6"/>
        <v>1203</v>
      </c>
      <c r="O14" s="48">
        <f>ROUND((L14+M14-N14)*FACE!$B$6,0)</f>
        <v>623</v>
      </c>
      <c r="P14" s="51">
        <f t="shared" si="7"/>
        <v>5608</v>
      </c>
    </row>
    <row r="15" spans="2:16" x14ac:dyDescent="0.25">
      <c r="B15" s="41">
        <v>7</v>
      </c>
      <c r="C15" s="16">
        <v>42917</v>
      </c>
      <c r="D15" s="17">
        <f>Sheet1!C12</f>
        <v>41300</v>
      </c>
      <c r="E15" s="29">
        <f t="shared" si="0"/>
        <v>0</v>
      </c>
      <c r="F15" s="38">
        <f t="shared" si="1"/>
        <v>41300</v>
      </c>
      <c r="G15" s="38">
        <f>Sheet1!G12</f>
        <v>15780</v>
      </c>
      <c r="H15" s="28">
        <f t="shared" si="2"/>
        <v>0</v>
      </c>
      <c r="I15" s="38">
        <f t="shared" si="3"/>
        <v>15780</v>
      </c>
      <c r="J15" s="38">
        <f t="shared" si="4"/>
        <v>25520</v>
      </c>
      <c r="K15" s="38">
        <f t="shared" si="4"/>
        <v>0</v>
      </c>
      <c r="L15" s="38">
        <f t="shared" si="5"/>
        <v>7656</v>
      </c>
      <c r="M15" s="38">
        <f t="shared" si="5"/>
        <v>0</v>
      </c>
      <c r="N15" s="29">
        <f t="shared" si="6"/>
        <v>1239</v>
      </c>
      <c r="O15" s="48">
        <f>ROUND((L15+M15-N15)*FACE!$B$6,0)</f>
        <v>642</v>
      </c>
      <c r="P15" s="51">
        <f t="shared" si="7"/>
        <v>5775</v>
      </c>
    </row>
    <row r="16" spans="2:16" x14ac:dyDescent="0.25">
      <c r="B16" s="41">
        <v>8</v>
      </c>
      <c r="C16" s="16">
        <v>42948</v>
      </c>
      <c r="D16" s="17">
        <f>Sheet1!C13</f>
        <v>41300</v>
      </c>
      <c r="E16" s="29">
        <f t="shared" si="0"/>
        <v>0</v>
      </c>
      <c r="F16" s="38">
        <f t="shared" si="1"/>
        <v>41300</v>
      </c>
      <c r="G16" s="38">
        <f>Sheet1!G13</f>
        <v>15780</v>
      </c>
      <c r="H16" s="28">
        <f t="shared" si="2"/>
        <v>0</v>
      </c>
      <c r="I16" s="38">
        <f t="shared" si="3"/>
        <v>15780</v>
      </c>
      <c r="J16" s="38">
        <f t="shared" si="4"/>
        <v>25520</v>
      </c>
      <c r="K16" s="38">
        <f t="shared" si="4"/>
        <v>0</v>
      </c>
      <c r="L16" s="38">
        <f t="shared" si="5"/>
        <v>7656</v>
      </c>
      <c r="M16" s="38">
        <f t="shared" si="5"/>
        <v>0</v>
      </c>
      <c r="N16" s="29">
        <f t="shared" si="6"/>
        <v>1239</v>
      </c>
      <c r="O16" s="48">
        <f>ROUND((L16+M16-N16)*FACE!$B$6,0)</f>
        <v>642</v>
      </c>
      <c r="P16" s="51">
        <f t="shared" si="7"/>
        <v>5775</v>
      </c>
    </row>
    <row r="17" spans="2:16" x14ac:dyDescent="0.25">
      <c r="B17" s="41">
        <v>9</v>
      </c>
      <c r="C17" s="16">
        <v>42979</v>
      </c>
      <c r="D17" s="17">
        <f>Sheet1!C14</f>
        <v>41300</v>
      </c>
      <c r="E17" s="29">
        <f t="shared" si="0"/>
        <v>0</v>
      </c>
      <c r="F17" s="38">
        <f t="shared" si="1"/>
        <v>41300</v>
      </c>
      <c r="G17" s="38">
        <f>Sheet1!G14</f>
        <v>15780</v>
      </c>
      <c r="H17" s="28">
        <f t="shared" si="2"/>
        <v>0</v>
      </c>
      <c r="I17" s="38">
        <f t="shared" si="3"/>
        <v>15780</v>
      </c>
      <c r="J17" s="38">
        <f t="shared" si="4"/>
        <v>25520</v>
      </c>
      <c r="K17" s="38">
        <f t="shared" si="4"/>
        <v>0</v>
      </c>
      <c r="L17" s="38">
        <f t="shared" si="5"/>
        <v>7656</v>
      </c>
      <c r="M17" s="38">
        <f t="shared" si="5"/>
        <v>0</v>
      </c>
      <c r="N17" s="29">
        <f t="shared" si="6"/>
        <v>1239</v>
      </c>
      <c r="O17" s="48">
        <f>ROUND((L17+M17-N17)*FACE!$B$6,0)</f>
        <v>642</v>
      </c>
      <c r="P17" s="51">
        <f t="shared" si="7"/>
        <v>5775</v>
      </c>
    </row>
    <row r="18" spans="2:16" ht="15.75" thickBot="1" x14ac:dyDescent="0.3">
      <c r="B18" s="31">
        <v>10</v>
      </c>
      <c r="C18" s="32"/>
      <c r="D18" s="33"/>
      <c r="E18" s="42"/>
      <c r="F18" s="42"/>
      <c r="G18" s="42"/>
      <c r="H18" s="33"/>
      <c r="I18" s="42"/>
      <c r="J18" s="42"/>
      <c r="K18" s="42"/>
      <c r="L18" s="42"/>
      <c r="M18" s="42"/>
      <c r="N18" s="42"/>
      <c r="O18" s="49"/>
      <c r="P18" s="52"/>
    </row>
    <row r="19" spans="2:16" ht="15.75" thickBot="1" x14ac:dyDescent="0.3">
      <c r="B19" s="135" t="s">
        <v>11</v>
      </c>
      <c r="C19" s="136"/>
      <c r="D19" s="39">
        <f>SUM(D9:D17)</f>
        <v>364500</v>
      </c>
      <c r="E19" s="39">
        <f t="shared" ref="E19:P19" si="8">SUM(E9:E17)</f>
        <v>0</v>
      </c>
      <c r="F19" s="39">
        <f t="shared" si="8"/>
        <v>364500</v>
      </c>
      <c r="G19" s="39">
        <f t="shared" si="8"/>
        <v>139260</v>
      </c>
      <c r="H19" s="39">
        <f t="shared" si="8"/>
        <v>0</v>
      </c>
      <c r="I19" s="39">
        <f t="shared" si="8"/>
        <v>139260</v>
      </c>
      <c r="J19" s="39">
        <f t="shared" si="8"/>
        <v>225240</v>
      </c>
      <c r="K19" s="39">
        <f t="shared" si="8"/>
        <v>0</v>
      </c>
      <c r="L19" s="34">
        <f t="shared" si="8"/>
        <v>67572</v>
      </c>
      <c r="M19" s="34">
        <f t="shared" si="8"/>
        <v>0</v>
      </c>
      <c r="N19" s="34">
        <f t="shared" si="8"/>
        <v>10935</v>
      </c>
      <c r="O19" s="34">
        <f t="shared" si="8"/>
        <v>5664</v>
      </c>
      <c r="P19" s="35">
        <f t="shared" si="8"/>
        <v>50973</v>
      </c>
    </row>
    <row r="20" spans="2:16" ht="15.75" thickBot="1" x14ac:dyDescent="0.3">
      <c r="K20" s="36" t="s">
        <v>40</v>
      </c>
      <c r="L20" s="149">
        <f>SUM(L9:M17)</f>
        <v>67572</v>
      </c>
      <c r="M20" s="149"/>
      <c r="N20" s="149">
        <f>SUM(N9:O17)</f>
        <v>16599</v>
      </c>
      <c r="O20" s="149"/>
      <c r="P20" s="37">
        <f>L20-N20</f>
        <v>50973</v>
      </c>
    </row>
  </sheetData>
  <sheetProtection password="C751" sheet="1" objects="1" scenarios="1" sort="0"/>
  <mergeCells count="21">
    <mergeCell ref="B19:C19"/>
    <mergeCell ref="L20:M20"/>
    <mergeCell ref="N20:O20"/>
    <mergeCell ref="B6:D6"/>
    <mergeCell ref="E6:I6"/>
    <mergeCell ref="J6:L6"/>
    <mergeCell ref="M6:P6"/>
    <mergeCell ref="B7:B8"/>
    <mergeCell ref="C7:C8"/>
    <mergeCell ref="D7:F7"/>
    <mergeCell ref="G7:I7"/>
    <mergeCell ref="J7:K7"/>
    <mergeCell ref="L7:M7"/>
    <mergeCell ref="N7:O7"/>
    <mergeCell ref="P7:P8"/>
    <mergeCell ref="B3:P3"/>
    <mergeCell ref="B4:P4"/>
    <mergeCell ref="B5:D5"/>
    <mergeCell ref="E5:I5"/>
    <mergeCell ref="J5:L5"/>
    <mergeCell ref="M5:P5"/>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P20"/>
  <sheetViews>
    <sheetView view="pageLayout" workbookViewId="0">
      <selection activeCell="B3" sqref="B3:P3"/>
    </sheetView>
  </sheetViews>
  <sheetFormatPr defaultRowHeight="15" x14ac:dyDescent="0.25"/>
  <cols>
    <col min="1" max="1" width="1.85546875" customWidth="1"/>
    <col min="2" max="2" width="4.42578125" customWidth="1"/>
  </cols>
  <sheetData>
    <row r="2" spans="2:16" ht="15.75" thickBot="1" x14ac:dyDescent="0.3"/>
    <row r="3" spans="2:16" ht="21" x14ac:dyDescent="0.35">
      <c r="B3" s="125" t="str">
        <f>FACE!B1</f>
        <v>AADRASH GOVT.S. SEC SCHOOL,BICHHAWADI</v>
      </c>
      <c r="C3" s="126"/>
      <c r="D3" s="126"/>
      <c r="E3" s="126"/>
      <c r="F3" s="126"/>
      <c r="G3" s="126"/>
      <c r="H3" s="126"/>
      <c r="I3" s="126"/>
      <c r="J3" s="126"/>
      <c r="K3" s="126"/>
      <c r="L3" s="126"/>
      <c r="M3" s="126"/>
      <c r="N3" s="126"/>
      <c r="O3" s="126"/>
      <c r="P3" s="127"/>
    </row>
    <row r="4" spans="2:16" x14ac:dyDescent="0.25">
      <c r="B4" s="128" t="s">
        <v>41</v>
      </c>
      <c r="C4" s="129"/>
      <c r="D4" s="129"/>
      <c r="E4" s="129"/>
      <c r="F4" s="129"/>
      <c r="G4" s="129"/>
      <c r="H4" s="129"/>
      <c r="I4" s="129"/>
      <c r="J4" s="129"/>
      <c r="K4" s="129"/>
      <c r="L4" s="129"/>
      <c r="M4" s="129"/>
      <c r="N4" s="129"/>
      <c r="O4" s="129"/>
      <c r="P4" s="130"/>
    </row>
    <row r="5" spans="2:16" x14ac:dyDescent="0.25">
      <c r="B5" s="131" t="s">
        <v>19</v>
      </c>
      <c r="C5" s="124"/>
      <c r="D5" s="124"/>
      <c r="E5" s="132" t="str">
        <f>FACE!B2</f>
        <v>MANOHAR LAL</v>
      </c>
      <c r="F5" s="132"/>
      <c r="G5" s="132"/>
      <c r="H5" s="132"/>
      <c r="I5" s="132"/>
      <c r="J5" s="124" t="s">
        <v>47</v>
      </c>
      <c r="K5" s="124"/>
      <c r="L5" s="124"/>
      <c r="M5" s="133" t="str">
        <f>FACE!B3</f>
        <v>SR.TEACHER</v>
      </c>
      <c r="N5" s="133"/>
      <c r="O5" s="133"/>
      <c r="P5" s="134"/>
    </row>
    <row r="6" spans="2:16" ht="15.75" thickBot="1" x14ac:dyDescent="0.3">
      <c r="B6" s="100" t="s">
        <v>21</v>
      </c>
      <c r="C6" s="101"/>
      <c r="D6" s="101"/>
      <c r="E6" s="101" t="str">
        <f>FACE!B5</f>
        <v>RJJL200821000858</v>
      </c>
      <c r="F6" s="101"/>
      <c r="G6" s="101"/>
      <c r="H6" s="101"/>
      <c r="I6" s="101"/>
      <c r="J6" s="101" t="s">
        <v>44</v>
      </c>
      <c r="K6" s="101"/>
      <c r="L6" s="101"/>
      <c r="M6" s="101" t="str">
        <f>FACE!B4</f>
        <v>AENPL9158B</v>
      </c>
      <c r="N6" s="101"/>
      <c r="O6" s="101"/>
      <c r="P6" s="138"/>
    </row>
    <row r="7" spans="2:16" x14ac:dyDescent="0.25">
      <c r="B7" s="107" t="s">
        <v>0</v>
      </c>
      <c r="C7" s="109" t="s">
        <v>1</v>
      </c>
      <c r="D7" s="111" t="s">
        <v>2</v>
      </c>
      <c r="E7" s="111"/>
      <c r="F7" s="111"/>
      <c r="G7" s="111" t="s">
        <v>3</v>
      </c>
      <c r="H7" s="111"/>
      <c r="I7" s="111"/>
      <c r="J7" s="111" t="s">
        <v>4</v>
      </c>
      <c r="K7" s="111"/>
      <c r="L7" s="111" t="s">
        <v>42</v>
      </c>
      <c r="M7" s="111"/>
      <c r="N7" s="111" t="s">
        <v>36</v>
      </c>
      <c r="O7" s="111"/>
      <c r="P7" s="150" t="s">
        <v>37</v>
      </c>
    </row>
    <row r="8" spans="2:16" ht="15.75" thickBot="1" x14ac:dyDescent="0.3">
      <c r="B8" s="139"/>
      <c r="C8" s="140"/>
      <c r="D8" s="46" t="s">
        <v>8</v>
      </c>
      <c r="E8" s="46" t="s">
        <v>9</v>
      </c>
      <c r="F8" s="46" t="s">
        <v>38</v>
      </c>
      <c r="G8" s="46" t="s">
        <v>8</v>
      </c>
      <c r="H8" s="46" t="s">
        <v>9</v>
      </c>
      <c r="I8" s="46" t="s">
        <v>11</v>
      </c>
      <c r="J8" s="46" t="s">
        <v>8</v>
      </c>
      <c r="K8" s="46" t="s">
        <v>9</v>
      </c>
      <c r="L8" s="46" t="s">
        <v>8</v>
      </c>
      <c r="M8" s="46" t="s">
        <v>9</v>
      </c>
      <c r="N8" s="46" t="s">
        <v>43</v>
      </c>
      <c r="O8" s="30" t="s">
        <v>57</v>
      </c>
      <c r="P8" s="151"/>
    </row>
    <row r="9" spans="2:16" x14ac:dyDescent="0.25">
      <c r="B9" s="26">
        <v>1</v>
      </c>
      <c r="C9" s="27">
        <v>42736</v>
      </c>
      <c r="D9" s="28">
        <f>Sheet1!C6</f>
        <v>40100</v>
      </c>
      <c r="E9" s="29">
        <f>ROUND(D9/100*0,0)</f>
        <v>0</v>
      </c>
      <c r="F9" s="29">
        <f>SUM(D9+E9)</f>
        <v>40100</v>
      </c>
      <c r="G9" s="29">
        <f>Sheet1!G6</f>
        <v>15320</v>
      </c>
      <c r="H9" s="28">
        <f>ROUND(G9/100*0,0)</f>
        <v>0</v>
      </c>
      <c r="I9" s="29">
        <f>G9+H9</f>
        <v>15320</v>
      </c>
      <c r="J9" s="29">
        <f>D9-G9</f>
        <v>24780</v>
      </c>
      <c r="K9" s="29">
        <f>E9-H9</f>
        <v>0</v>
      </c>
      <c r="L9" s="29">
        <f>ROUND(J9*40%,0)</f>
        <v>9912</v>
      </c>
      <c r="M9" s="29">
        <f>ROUND(K9*30%,0)</f>
        <v>0</v>
      </c>
      <c r="N9" s="29">
        <f>ROUND(D9*10%*40%,0)</f>
        <v>1604</v>
      </c>
      <c r="O9" s="48">
        <f>ROUND((L9+M9-N9)*FACE!$B$6,0)</f>
        <v>831</v>
      </c>
      <c r="P9" s="50">
        <f>L9+M9-N9-O9</f>
        <v>7477</v>
      </c>
    </row>
    <row r="10" spans="2:16" x14ac:dyDescent="0.25">
      <c r="B10" s="44">
        <v>2</v>
      </c>
      <c r="C10" s="16">
        <v>42767</v>
      </c>
      <c r="D10" s="17">
        <f>Sheet1!C7</f>
        <v>40100</v>
      </c>
      <c r="E10" s="29">
        <f t="shared" ref="E10:E17" si="0">ROUND(D10/100*0,0)</f>
        <v>0</v>
      </c>
      <c r="F10" s="43">
        <f t="shared" ref="F10:F17" si="1">SUM(D10+E10)</f>
        <v>40100</v>
      </c>
      <c r="G10" s="43">
        <f>Sheet1!G7</f>
        <v>15320</v>
      </c>
      <c r="H10" s="28">
        <f t="shared" ref="H10:H17" si="2">ROUND(G10/100*0,0)</f>
        <v>0</v>
      </c>
      <c r="I10" s="43">
        <f t="shared" ref="I10:I17" si="3">G10+H10</f>
        <v>15320</v>
      </c>
      <c r="J10" s="43">
        <f t="shared" ref="J10:K17" si="4">D10-G10</f>
        <v>24780</v>
      </c>
      <c r="K10" s="43">
        <f t="shared" si="4"/>
        <v>0</v>
      </c>
      <c r="L10" s="29">
        <f t="shared" ref="L10:L17" si="5">ROUND(J10*40%,0)</f>
        <v>9912</v>
      </c>
      <c r="M10" s="43">
        <f t="shared" ref="M10:M17" si="6">ROUND(K10*30%,0)</f>
        <v>0</v>
      </c>
      <c r="N10" s="29">
        <f t="shared" ref="N10:N17" si="7">ROUND(D10*10%*40%,0)</f>
        <v>1604</v>
      </c>
      <c r="O10" s="48">
        <f>ROUND((L10+M10-N10)*FACE!$B$6,0)</f>
        <v>831</v>
      </c>
      <c r="P10" s="51">
        <f t="shared" ref="P10:P17" si="8">L10+M10-N10-O10</f>
        <v>7477</v>
      </c>
    </row>
    <row r="11" spans="2:16" x14ac:dyDescent="0.25">
      <c r="B11" s="44">
        <v>3</v>
      </c>
      <c r="C11" s="16">
        <v>42795</v>
      </c>
      <c r="D11" s="17">
        <f>Sheet1!C8</f>
        <v>40100</v>
      </c>
      <c r="E11" s="29">
        <f t="shared" si="0"/>
        <v>0</v>
      </c>
      <c r="F11" s="43">
        <f t="shared" si="1"/>
        <v>40100</v>
      </c>
      <c r="G11" s="43">
        <f>Sheet1!G8</f>
        <v>15320</v>
      </c>
      <c r="H11" s="28">
        <f t="shared" si="2"/>
        <v>0</v>
      </c>
      <c r="I11" s="43">
        <f t="shared" si="3"/>
        <v>15320</v>
      </c>
      <c r="J11" s="43">
        <f t="shared" si="4"/>
        <v>24780</v>
      </c>
      <c r="K11" s="43">
        <f t="shared" si="4"/>
        <v>0</v>
      </c>
      <c r="L11" s="29">
        <f t="shared" si="5"/>
        <v>9912</v>
      </c>
      <c r="M11" s="43">
        <f t="shared" si="6"/>
        <v>0</v>
      </c>
      <c r="N11" s="29">
        <f t="shared" si="7"/>
        <v>1604</v>
      </c>
      <c r="O11" s="48">
        <f>ROUND((L11+M11-N11)*FACE!$B$6,0)</f>
        <v>831</v>
      </c>
      <c r="P11" s="51">
        <f t="shared" si="8"/>
        <v>7477</v>
      </c>
    </row>
    <row r="12" spans="2:16" x14ac:dyDescent="0.25">
      <c r="B12" s="44">
        <v>4</v>
      </c>
      <c r="C12" s="16">
        <v>42826</v>
      </c>
      <c r="D12" s="17">
        <f>Sheet1!C9</f>
        <v>40100</v>
      </c>
      <c r="E12" s="29">
        <f t="shared" si="0"/>
        <v>0</v>
      </c>
      <c r="F12" s="43">
        <f t="shared" si="1"/>
        <v>40100</v>
      </c>
      <c r="G12" s="43">
        <f>Sheet1!G9</f>
        <v>15320</v>
      </c>
      <c r="H12" s="28">
        <f t="shared" si="2"/>
        <v>0</v>
      </c>
      <c r="I12" s="43">
        <f t="shared" si="3"/>
        <v>15320</v>
      </c>
      <c r="J12" s="43">
        <f t="shared" si="4"/>
        <v>24780</v>
      </c>
      <c r="K12" s="43">
        <f t="shared" si="4"/>
        <v>0</v>
      </c>
      <c r="L12" s="29">
        <f t="shared" si="5"/>
        <v>9912</v>
      </c>
      <c r="M12" s="43">
        <f t="shared" si="6"/>
        <v>0</v>
      </c>
      <c r="N12" s="29">
        <f t="shared" si="7"/>
        <v>1604</v>
      </c>
      <c r="O12" s="48">
        <f>ROUND((L12+M12-N12)*FACE!$B$6,0)</f>
        <v>831</v>
      </c>
      <c r="P12" s="51">
        <f t="shared" si="8"/>
        <v>7477</v>
      </c>
    </row>
    <row r="13" spans="2:16" x14ac:dyDescent="0.25">
      <c r="B13" s="44">
        <v>5</v>
      </c>
      <c r="C13" s="16">
        <v>42856</v>
      </c>
      <c r="D13" s="17">
        <f>Sheet1!C10</f>
        <v>40100</v>
      </c>
      <c r="E13" s="29">
        <f t="shared" si="0"/>
        <v>0</v>
      </c>
      <c r="F13" s="43">
        <f t="shared" si="1"/>
        <v>40100</v>
      </c>
      <c r="G13" s="43">
        <f>Sheet1!G10</f>
        <v>15320</v>
      </c>
      <c r="H13" s="28">
        <f t="shared" si="2"/>
        <v>0</v>
      </c>
      <c r="I13" s="43">
        <f t="shared" si="3"/>
        <v>15320</v>
      </c>
      <c r="J13" s="43">
        <f t="shared" si="4"/>
        <v>24780</v>
      </c>
      <c r="K13" s="43">
        <f t="shared" si="4"/>
        <v>0</v>
      </c>
      <c r="L13" s="29">
        <f t="shared" si="5"/>
        <v>9912</v>
      </c>
      <c r="M13" s="43">
        <f t="shared" si="6"/>
        <v>0</v>
      </c>
      <c r="N13" s="29">
        <f t="shared" si="7"/>
        <v>1604</v>
      </c>
      <c r="O13" s="48">
        <f>ROUND((L13+M13-N13)*FACE!$B$6,0)</f>
        <v>831</v>
      </c>
      <c r="P13" s="51">
        <f t="shared" si="8"/>
        <v>7477</v>
      </c>
    </row>
    <row r="14" spans="2:16" x14ac:dyDescent="0.25">
      <c r="B14" s="44">
        <v>6</v>
      </c>
      <c r="C14" s="16">
        <v>42887</v>
      </c>
      <c r="D14" s="17">
        <f>Sheet1!C11</f>
        <v>40100</v>
      </c>
      <c r="E14" s="29">
        <f t="shared" si="0"/>
        <v>0</v>
      </c>
      <c r="F14" s="43">
        <f t="shared" si="1"/>
        <v>40100</v>
      </c>
      <c r="G14" s="43">
        <f>Sheet1!G11</f>
        <v>15320</v>
      </c>
      <c r="H14" s="28">
        <f t="shared" si="2"/>
        <v>0</v>
      </c>
      <c r="I14" s="43">
        <f t="shared" si="3"/>
        <v>15320</v>
      </c>
      <c r="J14" s="43">
        <f t="shared" si="4"/>
        <v>24780</v>
      </c>
      <c r="K14" s="43">
        <f t="shared" si="4"/>
        <v>0</v>
      </c>
      <c r="L14" s="29">
        <f t="shared" si="5"/>
        <v>9912</v>
      </c>
      <c r="M14" s="43">
        <f t="shared" si="6"/>
        <v>0</v>
      </c>
      <c r="N14" s="29">
        <f t="shared" si="7"/>
        <v>1604</v>
      </c>
      <c r="O14" s="48">
        <f>ROUND((L14+M14-N14)*FACE!$B$6,0)</f>
        <v>831</v>
      </c>
      <c r="P14" s="51">
        <f t="shared" si="8"/>
        <v>7477</v>
      </c>
    </row>
    <row r="15" spans="2:16" x14ac:dyDescent="0.25">
      <c r="B15" s="44">
        <v>7</v>
      </c>
      <c r="C15" s="16">
        <v>42917</v>
      </c>
      <c r="D15" s="17">
        <f>Sheet1!C12</f>
        <v>41300</v>
      </c>
      <c r="E15" s="29">
        <f t="shared" si="0"/>
        <v>0</v>
      </c>
      <c r="F15" s="43">
        <f t="shared" si="1"/>
        <v>41300</v>
      </c>
      <c r="G15" s="43">
        <f>Sheet1!G12</f>
        <v>15780</v>
      </c>
      <c r="H15" s="28">
        <f t="shared" si="2"/>
        <v>0</v>
      </c>
      <c r="I15" s="43">
        <f t="shared" si="3"/>
        <v>15780</v>
      </c>
      <c r="J15" s="43">
        <f t="shared" si="4"/>
        <v>25520</v>
      </c>
      <c r="K15" s="43">
        <f t="shared" si="4"/>
        <v>0</v>
      </c>
      <c r="L15" s="29">
        <f t="shared" si="5"/>
        <v>10208</v>
      </c>
      <c r="M15" s="43">
        <f t="shared" si="6"/>
        <v>0</v>
      </c>
      <c r="N15" s="29">
        <f t="shared" si="7"/>
        <v>1652</v>
      </c>
      <c r="O15" s="48">
        <f>ROUND((L15+M15-N15)*FACE!$B$6,0)</f>
        <v>856</v>
      </c>
      <c r="P15" s="51">
        <f t="shared" si="8"/>
        <v>7700</v>
      </c>
    </row>
    <row r="16" spans="2:16" x14ac:dyDescent="0.25">
      <c r="B16" s="44">
        <v>8</v>
      </c>
      <c r="C16" s="16">
        <v>42948</v>
      </c>
      <c r="D16" s="17">
        <f>Sheet1!C13</f>
        <v>41300</v>
      </c>
      <c r="E16" s="29">
        <f t="shared" si="0"/>
        <v>0</v>
      </c>
      <c r="F16" s="43">
        <f t="shared" si="1"/>
        <v>41300</v>
      </c>
      <c r="G16" s="43">
        <f>Sheet1!G13</f>
        <v>15780</v>
      </c>
      <c r="H16" s="28">
        <f t="shared" si="2"/>
        <v>0</v>
      </c>
      <c r="I16" s="43">
        <f t="shared" si="3"/>
        <v>15780</v>
      </c>
      <c r="J16" s="43">
        <f t="shared" si="4"/>
        <v>25520</v>
      </c>
      <c r="K16" s="43">
        <f t="shared" si="4"/>
        <v>0</v>
      </c>
      <c r="L16" s="29">
        <f t="shared" si="5"/>
        <v>10208</v>
      </c>
      <c r="M16" s="43">
        <f t="shared" si="6"/>
        <v>0</v>
      </c>
      <c r="N16" s="29">
        <f t="shared" si="7"/>
        <v>1652</v>
      </c>
      <c r="O16" s="48">
        <f>ROUND((L16+M16-N16)*FACE!$B$6,0)</f>
        <v>856</v>
      </c>
      <c r="P16" s="51">
        <f t="shared" si="8"/>
        <v>7700</v>
      </c>
    </row>
    <row r="17" spans="2:16" x14ac:dyDescent="0.25">
      <c r="B17" s="44">
        <v>9</v>
      </c>
      <c r="C17" s="16">
        <v>42979</v>
      </c>
      <c r="D17" s="17">
        <f>Sheet1!C14</f>
        <v>41300</v>
      </c>
      <c r="E17" s="29">
        <f t="shared" si="0"/>
        <v>0</v>
      </c>
      <c r="F17" s="43">
        <f t="shared" si="1"/>
        <v>41300</v>
      </c>
      <c r="G17" s="43">
        <f>Sheet1!G14</f>
        <v>15780</v>
      </c>
      <c r="H17" s="28">
        <f t="shared" si="2"/>
        <v>0</v>
      </c>
      <c r="I17" s="43">
        <f t="shared" si="3"/>
        <v>15780</v>
      </c>
      <c r="J17" s="43">
        <f t="shared" si="4"/>
        <v>25520</v>
      </c>
      <c r="K17" s="43">
        <f t="shared" si="4"/>
        <v>0</v>
      </c>
      <c r="L17" s="29">
        <f t="shared" si="5"/>
        <v>10208</v>
      </c>
      <c r="M17" s="43">
        <f t="shared" si="6"/>
        <v>0</v>
      </c>
      <c r="N17" s="29">
        <f t="shared" si="7"/>
        <v>1652</v>
      </c>
      <c r="O17" s="48">
        <f>ROUND((L17+M17-N17)*FACE!$B$6,0)</f>
        <v>856</v>
      </c>
      <c r="P17" s="51">
        <f t="shared" si="8"/>
        <v>7700</v>
      </c>
    </row>
    <row r="18" spans="2:16" ht="15.75" thickBot="1" x14ac:dyDescent="0.3">
      <c r="B18" s="31">
        <v>10</v>
      </c>
      <c r="C18" s="32"/>
      <c r="D18" s="33"/>
      <c r="E18" s="47"/>
      <c r="F18" s="47"/>
      <c r="G18" s="47"/>
      <c r="H18" s="33"/>
      <c r="I18" s="47"/>
      <c r="J18" s="47"/>
      <c r="K18" s="47"/>
      <c r="L18" s="47"/>
      <c r="M18" s="47"/>
      <c r="N18" s="47"/>
      <c r="O18" s="49"/>
      <c r="P18" s="52"/>
    </row>
    <row r="19" spans="2:16" ht="15.75" thickBot="1" x14ac:dyDescent="0.3">
      <c r="B19" s="135" t="s">
        <v>11</v>
      </c>
      <c r="C19" s="136"/>
      <c r="D19" s="45">
        <f>SUM(D9:D17)</f>
        <v>364500</v>
      </c>
      <c r="E19" s="45">
        <f t="shared" ref="E19:P19" si="9">SUM(E9:E17)</f>
        <v>0</v>
      </c>
      <c r="F19" s="45">
        <f t="shared" si="9"/>
        <v>364500</v>
      </c>
      <c r="G19" s="45">
        <f t="shared" si="9"/>
        <v>139260</v>
      </c>
      <c r="H19" s="45">
        <f t="shared" si="9"/>
        <v>0</v>
      </c>
      <c r="I19" s="45">
        <f t="shared" si="9"/>
        <v>139260</v>
      </c>
      <c r="J19" s="45">
        <f t="shared" si="9"/>
        <v>225240</v>
      </c>
      <c r="K19" s="45">
        <f t="shared" si="9"/>
        <v>0</v>
      </c>
      <c r="L19" s="34">
        <f t="shared" si="9"/>
        <v>90096</v>
      </c>
      <c r="M19" s="34">
        <f t="shared" si="9"/>
        <v>0</v>
      </c>
      <c r="N19" s="34">
        <f t="shared" si="9"/>
        <v>14580</v>
      </c>
      <c r="O19" s="34">
        <f t="shared" si="9"/>
        <v>7554</v>
      </c>
      <c r="P19" s="35">
        <f t="shared" si="9"/>
        <v>67962</v>
      </c>
    </row>
    <row r="20" spans="2:16" ht="15.75" thickBot="1" x14ac:dyDescent="0.3">
      <c r="K20" s="36" t="s">
        <v>40</v>
      </c>
      <c r="L20" s="149">
        <f>SUM(L9:M17)</f>
        <v>90096</v>
      </c>
      <c r="M20" s="149"/>
      <c r="N20" s="149">
        <f>SUM(N9:O17)</f>
        <v>22134</v>
      </c>
      <c r="O20" s="149"/>
      <c r="P20" s="37">
        <f>L20-N20</f>
        <v>67962</v>
      </c>
    </row>
  </sheetData>
  <sheetProtection password="C751" sheet="1" objects="1" scenarios="1" sort="0"/>
  <mergeCells count="21">
    <mergeCell ref="B3:P3"/>
    <mergeCell ref="B4:P4"/>
    <mergeCell ref="B5:D5"/>
    <mergeCell ref="E5:I5"/>
    <mergeCell ref="J5:L5"/>
    <mergeCell ref="M5:P5"/>
    <mergeCell ref="B19:C19"/>
    <mergeCell ref="L20:M20"/>
    <mergeCell ref="N20:O20"/>
    <mergeCell ref="B6:D6"/>
    <mergeCell ref="E6:I6"/>
    <mergeCell ref="J6:L6"/>
    <mergeCell ref="M6:P6"/>
    <mergeCell ref="B7:B8"/>
    <mergeCell ref="C7:C8"/>
    <mergeCell ref="D7:F7"/>
    <mergeCell ref="G7:I7"/>
    <mergeCell ref="J7:K7"/>
    <mergeCell ref="L7:M7"/>
    <mergeCell ref="N7:O7"/>
    <mergeCell ref="P7:P8"/>
  </mergeCells>
  <pageMargins left="0.45833333333333331" right="0.37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FACE</vt:lpstr>
      <vt:lpstr>Sheet1</vt:lpstr>
      <vt:lpstr>30% GPF</vt:lpstr>
      <vt:lpstr>40%gpf</vt:lpstr>
      <vt:lpstr>30%NPS</vt:lpstr>
      <vt:lpstr>40%NPS</vt:lpstr>
      <vt:lpstr>FIX PAYEE30%</vt:lpstr>
      <vt:lpstr>FIXPAYEE40%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charbhuja computer</dc:creator>
  <cp:lastModifiedBy>My PC</cp:lastModifiedBy>
  <cp:lastPrinted>2018-09-18T03:55:19Z</cp:lastPrinted>
  <dcterms:created xsi:type="dcterms:W3CDTF">2018-06-23T07:18:29Z</dcterms:created>
  <dcterms:modified xsi:type="dcterms:W3CDTF">2018-09-24T16:16:23Z</dcterms:modified>
</cp:coreProperties>
</file>