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228"/>
  <workbookPr defaultThemeVersion="124226"/>
  <mc:AlternateContent xmlns:mc="http://schemas.openxmlformats.org/markup-compatibility/2006">
    <mc:Choice Requires="x15">
      <x15ac:absPath xmlns:x15ac="http://schemas.microsoft.com/office/spreadsheetml/2010/11/ac" url="C:\Users\My PC\Desktop\"/>
    </mc:Choice>
  </mc:AlternateContent>
  <xr:revisionPtr revIDLastSave="0" documentId="10_ncr:8100000_{4DAFE7F1-AB1A-4B28-8BF5-6338B2A8449C}" xr6:coauthVersionLast="34" xr6:coauthVersionMax="34" xr10:uidLastSave="{00000000-0000-0000-0000-000000000000}"/>
  <bookViews>
    <workbookView xWindow="0" yWindow="0" windowWidth="20400" windowHeight="7545" xr2:uid="{00000000-000D-0000-FFFF-FFFF00000000}"/>
  </bookViews>
  <sheets>
    <sheet name="FACE" sheetId="2" r:id="rId1"/>
    <sheet name="Sheet1" sheetId="1" r:id="rId2"/>
  </sheets>
  <definedNames>
    <definedName name="_xlnm._FilterDatabase" localSheetId="1" hidden="1">Sheet1!$A$5:$T$17</definedName>
  </definedNames>
  <calcPr calcId="162913"/>
</workbook>
</file>

<file path=xl/calcChain.xml><?xml version="1.0" encoding="utf-8"?>
<calcChain xmlns="http://schemas.openxmlformats.org/spreadsheetml/2006/main">
  <c r="G7" i="1" l="1"/>
  <c r="G10" i="1"/>
  <c r="G11" i="1"/>
  <c r="G12" i="1"/>
  <c r="G13" i="1"/>
  <c r="G14" i="1"/>
  <c r="G9" i="1"/>
  <c r="G8" i="1"/>
  <c r="G6" i="1"/>
  <c r="C14" i="1"/>
  <c r="C13" i="1"/>
  <c r="C12" i="1"/>
  <c r="C11" i="1"/>
  <c r="C10" i="1"/>
  <c r="C9" i="1"/>
  <c r="C8" i="1"/>
  <c r="C7" i="1"/>
  <c r="C6" i="1"/>
  <c r="M7" i="1" l="1"/>
  <c r="C3" i="1"/>
  <c r="O3" i="1"/>
  <c r="H7" i="1" l="1"/>
  <c r="H8" i="1"/>
  <c r="H9" i="1"/>
  <c r="H10" i="1"/>
  <c r="H11" i="1"/>
  <c r="H13" i="1"/>
  <c r="H6" i="1"/>
  <c r="D8" i="1"/>
  <c r="D9" i="1"/>
  <c r="D10" i="1"/>
  <c r="D11" i="1"/>
  <c r="D12" i="1"/>
  <c r="D13" i="1"/>
  <c r="D14" i="1"/>
  <c r="O2" i="1"/>
  <c r="D2" i="1"/>
  <c r="A1" i="1"/>
  <c r="K8" i="1" l="1"/>
  <c r="K7" i="1"/>
  <c r="D7" i="1"/>
  <c r="L7" i="1" s="1"/>
  <c r="D6" i="1"/>
  <c r="F6" i="1" s="1"/>
  <c r="K11" i="1"/>
  <c r="F9" i="1"/>
  <c r="G16" i="1"/>
  <c r="L9" i="1"/>
  <c r="I16" i="1"/>
  <c r="K13" i="1"/>
  <c r="K9" i="1"/>
  <c r="K14" i="1"/>
  <c r="K12" i="1"/>
  <c r="K10" i="1"/>
  <c r="F10" i="1"/>
  <c r="F8" i="1"/>
  <c r="J6" i="1"/>
  <c r="H14" i="1"/>
  <c r="J14" i="1" s="1"/>
  <c r="H12" i="1"/>
  <c r="J12" i="1" s="1"/>
  <c r="J10" i="1"/>
  <c r="J8" i="1"/>
  <c r="C16" i="1"/>
  <c r="M6" i="1"/>
  <c r="K6" i="1"/>
  <c r="F14" i="1"/>
  <c r="F12" i="1"/>
  <c r="M13" i="1"/>
  <c r="M11" i="1"/>
  <c r="M9" i="1"/>
  <c r="M14" i="1"/>
  <c r="M12" i="1"/>
  <c r="M10" i="1"/>
  <c r="M8" i="1"/>
  <c r="J13" i="1"/>
  <c r="J11" i="1"/>
  <c r="J7" i="1"/>
  <c r="F7" i="1" l="1"/>
  <c r="N7" i="1"/>
  <c r="P7" i="1" s="1"/>
  <c r="L6" i="1"/>
  <c r="N6" i="1" s="1"/>
  <c r="P6" i="1" s="1"/>
  <c r="L12" i="1"/>
  <c r="N12" i="1" s="1"/>
  <c r="P12" i="1" s="1"/>
  <c r="Q12" i="1" s="1"/>
  <c r="R12" i="1" s="1"/>
  <c r="E16" i="1"/>
  <c r="J9" i="1"/>
  <c r="J16" i="1" s="1"/>
  <c r="F11" i="1"/>
  <c r="L10" i="1"/>
  <c r="N10" i="1" s="1"/>
  <c r="P10" i="1" s="1"/>
  <c r="F13" i="1"/>
  <c r="K16" i="1"/>
  <c r="L11" i="1"/>
  <c r="N11" i="1" s="1"/>
  <c r="L14" i="1"/>
  <c r="L13" i="1"/>
  <c r="L8" i="1"/>
  <c r="N13" i="1"/>
  <c r="P13" i="1" s="1"/>
  <c r="N9" i="1"/>
  <c r="P9" i="1" s="1"/>
  <c r="H16" i="1"/>
  <c r="D16" i="1"/>
  <c r="M16" i="1"/>
  <c r="F16" i="1" l="1"/>
  <c r="Q10" i="1"/>
  <c r="R10" i="1" s="1"/>
  <c r="P11" i="1"/>
  <c r="Q11" i="1" s="1"/>
  <c r="R11" i="1" s="1"/>
  <c r="Q9" i="1"/>
  <c r="R9" i="1" s="1"/>
  <c r="L16" i="1"/>
  <c r="Q13" i="1"/>
  <c r="R13" i="1" s="1"/>
  <c r="N14" i="1"/>
  <c r="N8" i="1"/>
  <c r="P8" i="1" s="1"/>
  <c r="P14" i="1" l="1"/>
  <c r="Q14" i="1" s="1"/>
  <c r="R14" i="1" s="1"/>
  <c r="Q7" i="1"/>
  <c r="R7" i="1" s="1"/>
  <c r="Q8" i="1"/>
  <c r="R8" i="1" s="1"/>
  <c r="N16" i="1"/>
  <c r="Q6" i="1"/>
  <c r="R6" i="1" s="1"/>
  <c r="P16" i="1" l="1"/>
  <c r="R16" i="1"/>
  <c r="Q16" i="1"/>
  <c r="A17" i="1" l="1"/>
</calcChain>
</file>

<file path=xl/sharedStrings.xml><?xml version="1.0" encoding="utf-8"?>
<sst xmlns="http://schemas.openxmlformats.org/spreadsheetml/2006/main" count="42" uniqueCount="33">
  <si>
    <t>S.No.</t>
  </si>
  <si>
    <t>Month</t>
  </si>
  <si>
    <t>Due</t>
  </si>
  <si>
    <t>DRAWN</t>
  </si>
  <si>
    <t>DIFFERENCE</t>
  </si>
  <si>
    <t>TOTAL DEDUCTION</t>
  </si>
  <si>
    <t>NET AMMOUNT</t>
  </si>
  <si>
    <t>TV NUMBER           &amp; DATE</t>
  </si>
  <si>
    <t>BASIC</t>
  </si>
  <si>
    <t>DA</t>
  </si>
  <si>
    <t>HRA</t>
  </si>
  <si>
    <t>TOTAL</t>
  </si>
  <si>
    <t>NAME OF EMPLOYEE</t>
  </si>
  <si>
    <t>POST</t>
  </si>
  <si>
    <t>MONTH</t>
  </si>
  <si>
    <t>BASIC PAY AS PER 7TH PAY</t>
  </si>
  <si>
    <t>BASIC PAY AS PER 6TH PAY</t>
  </si>
  <si>
    <t>BASIC PAY DETAIL</t>
  </si>
  <si>
    <t>CLICK HERE TO GET ARREAR</t>
  </si>
  <si>
    <t>Name of Office-</t>
  </si>
  <si>
    <t>Government Higher Secondary School, Sanchore</t>
  </si>
  <si>
    <t>Name of Employee-</t>
  </si>
  <si>
    <t>Post-</t>
  </si>
  <si>
    <t>Employee ID-</t>
  </si>
  <si>
    <t>PAN No-</t>
  </si>
  <si>
    <t>PAN NO-</t>
  </si>
  <si>
    <t>EMPLOYEE ID -</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</si>
  <si>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t>
    </r>
  </si>
  <si>
    <t>Income Tax to be Deducted 10%/20%/30%</t>
  </si>
  <si>
    <t>uksV&amp;fu;ekuqlkj ns; vUrj ¼csfld++ Mh, o edku fdjk;k HkRrk vUrj jkf'k½ ij vk;dj dVkSfr dh tk;sxhA  edku fdjk;k HkRrk vUrj jkf'k ij Hkh vk;dj dVkSfr dh tk;sxhA</t>
  </si>
  <si>
    <t xml:space="preserve">Hanuman Soni </t>
  </si>
  <si>
    <t>Senior Teacher</t>
  </si>
  <si>
    <t>INCOME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</si>
</sst>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u/>
      <sz val="22"/>
      <color theme="10"/>
      <name val="Calibri"/>
      <family val="2"/>
    </font>
    <font>
      <b/>
      <sz val="14"/>
      <color theme="1"/>
      <name val="Kruti Dev 010"/>
    </font>
    <font>
      <b/>
      <sz val="14"/>
      <color theme="1"/>
      <name val="Arial"/>
      <family val="2"/>
    </font>
    <font>
      <b/>
      <sz val="11"/>
      <color theme="1"/>
      <name val="Kruti Dev 010"/>
    </font>
    <font>
      <b/>
      <u/>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75">
    <xf numFmtId="0" fontId="0" fillId="0" borderId="0" xfId="0"/>
    <xf numFmtId="0" fontId="0" fillId="0" borderId="0" xfId="0" applyProtection="1">
      <protection hidden="1"/>
    </xf>
    <xf numFmtId="0" fontId="0" fillId="5" borderId="13" xfId="0" applyFill="1" applyBorder="1" applyAlignment="1" applyProtection="1">
      <alignment horizontal="left" wrapText="1"/>
      <protection hidden="1"/>
    </xf>
    <xf numFmtId="0" fontId="0" fillId="0" borderId="0" xfId="0" applyAlignment="1" applyProtection="1">
      <alignment wrapText="1"/>
      <protection hidden="1"/>
    </xf>
    <xf numFmtId="17" fontId="0" fillId="5" borderId="13" xfId="0" applyNumberFormat="1" applyFill="1" applyBorder="1" applyAlignment="1" applyProtection="1">
      <alignment horizontal="left"/>
      <protection hidden="1"/>
    </xf>
    <xf numFmtId="0" fontId="0" fillId="3" borderId="1" xfId="0" applyFill="1" applyBorder="1" applyAlignment="1" applyProtection="1">
      <alignment horizontal="left"/>
      <protection locked="0" hidden="1"/>
    </xf>
    <xf numFmtId="0" fontId="0" fillId="3" borderId="15" xfId="0" applyFill="1" applyBorder="1" applyAlignment="1" applyProtection="1">
      <alignment horizontal="left"/>
      <protection locked="0" hidden="1"/>
    </xf>
    <xf numFmtId="17" fontId="0" fillId="5" borderId="16" xfId="0" applyNumberFormat="1" applyFill="1" applyBorder="1" applyAlignment="1" applyProtection="1">
      <alignment horizontal="left"/>
      <protection hidden="1"/>
    </xf>
    <xf numFmtId="0" fontId="0" fillId="6" borderId="15" xfId="0"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0" fillId="6" borderId="4" xfId="0" applyFill="1" applyBorder="1" applyAlignment="1" applyProtection="1">
      <alignment horizontal="left"/>
      <protection hidden="1"/>
    </xf>
    <xf numFmtId="0" fontId="1" fillId="5" borderId="1" xfId="0" applyFont="1" applyFill="1" applyBorder="1" applyAlignment="1" applyProtection="1">
      <alignment horizontal="left" wrapText="1"/>
      <protection hidden="1"/>
    </xf>
    <xf numFmtId="0" fontId="1" fillId="5" borderId="15" xfId="0" applyFont="1" applyFill="1" applyBorder="1" applyAlignment="1" applyProtection="1">
      <alignment horizontal="left"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0" xfId="0" applyAlignment="1">
      <alignment horizontal="center" vertical="center"/>
    </xf>
    <xf numFmtId="0" fontId="7" fillId="4" borderId="1" xfId="0" applyFont="1" applyFill="1" applyBorder="1" applyAlignment="1" applyProtection="1">
      <alignment horizontal="left"/>
      <protection hidden="1"/>
    </xf>
    <xf numFmtId="0" fontId="7" fillId="0" borderId="1" xfId="0" applyFont="1" applyBorder="1" applyProtection="1">
      <protection hidden="1"/>
    </xf>
    <xf numFmtId="9" fontId="0" fillId="5" borderId="1" xfId="0" applyNumberFormat="1" applyFill="1" applyBorder="1" applyAlignment="1" applyProtection="1">
      <alignment horizontal="center" wrapText="1"/>
      <protection hidden="1"/>
    </xf>
    <xf numFmtId="0" fontId="0" fillId="5" borderId="22" xfId="0" applyFill="1" applyBorder="1" applyAlignment="1" applyProtection="1">
      <alignment horizontal="left"/>
      <protection hidden="1"/>
    </xf>
    <xf numFmtId="0" fontId="0" fillId="3" borderId="1" xfId="0" applyFill="1" applyBorder="1" applyAlignment="1" applyProtection="1">
      <alignment horizontal="left"/>
      <protection locked="0" hidden="1"/>
    </xf>
    <xf numFmtId="0" fontId="0" fillId="0" borderId="0" xfId="0" applyAlignment="1" applyProtection="1">
      <alignment horizontal="center"/>
      <protection hidden="1"/>
    </xf>
    <xf numFmtId="0" fontId="11" fillId="0" borderId="0" xfId="0" applyFont="1" applyAlignment="1" applyProtection="1">
      <alignment horizontal="center"/>
      <protection hidden="1"/>
    </xf>
    <xf numFmtId="0" fontId="1" fillId="5" borderId="27" xfId="0" applyFont="1" applyFill="1" applyBorder="1" applyAlignment="1" applyProtection="1">
      <alignment horizontal="center"/>
      <protection hidden="1"/>
    </xf>
    <xf numFmtId="0" fontId="1" fillId="5" borderId="9" xfId="0" applyFont="1" applyFill="1" applyBorder="1" applyAlignment="1" applyProtection="1">
      <alignment horizontal="center"/>
      <protection hidden="1"/>
    </xf>
    <xf numFmtId="0" fontId="1" fillId="5" borderId="20" xfId="0" applyFont="1" applyFill="1" applyBorder="1" applyAlignment="1" applyProtection="1">
      <alignment horizontal="center"/>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5" xfId="0" applyFont="1" applyFill="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0" fontId="8" fillId="0" borderId="21" xfId="1" applyFont="1" applyBorder="1" applyAlignment="1" applyProtection="1">
      <alignment horizontal="center"/>
      <protection hidden="1"/>
    </xf>
    <xf numFmtId="0" fontId="8" fillId="0" borderId="0" xfId="1" applyFont="1" applyBorder="1" applyAlignment="1" applyProtection="1">
      <alignment horizontal="center"/>
      <protection hidden="1"/>
    </xf>
    <xf numFmtId="9" fontId="0" fillId="3" borderId="24" xfId="0" applyNumberFormat="1" applyFill="1" applyBorder="1" applyAlignment="1" applyProtection="1">
      <alignment horizontal="center"/>
      <protection locked="0" hidden="1"/>
    </xf>
    <xf numFmtId="0" fontId="0" fillId="3" borderId="24" xfId="0" applyFill="1" applyBorder="1" applyAlignment="1" applyProtection="1">
      <alignment horizontal="center"/>
      <protection locked="0" hidden="1"/>
    </xf>
    <xf numFmtId="0" fontId="0" fillId="3" borderId="25" xfId="0"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0" fillId="3" borderId="25" xfId="0" applyFill="1" applyBorder="1" applyAlignment="1" applyProtection="1">
      <alignment horizontal="left"/>
      <protection locked="0" hidden="1"/>
    </xf>
    <xf numFmtId="0" fontId="0" fillId="3" borderId="1" xfId="0" applyFill="1" applyBorder="1" applyAlignment="1" applyProtection="1">
      <alignment horizontal="left"/>
      <protection locked="0" hidden="1"/>
    </xf>
    <xf numFmtId="0" fontId="0" fillId="3" borderId="26" xfId="0" applyFill="1" applyBorder="1" applyAlignment="1" applyProtection="1">
      <alignment horizontal="left"/>
      <protection locked="0" hidden="1"/>
    </xf>
    <xf numFmtId="0" fontId="0" fillId="3" borderId="4" xfId="0" applyFill="1" applyBorder="1" applyAlignment="1" applyProtection="1">
      <alignment horizontal="left"/>
      <protection locked="0" hidden="1"/>
    </xf>
    <xf numFmtId="0" fontId="4" fillId="2" borderId="11"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0" fillId="0" borderId="23" xfId="0" applyBorder="1" applyAlignment="1" applyProtection="1">
      <alignment horizontal="center"/>
      <protection hidden="1"/>
    </xf>
    <xf numFmtId="0" fontId="2" fillId="2" borderId="12"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12" fillId="0" borderId="21" xfId="0" applyFont="1" applyBorder="1" applyAlignment="1" applyProtection="1">
      <alignment horizontal="right"/>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6" xfId="0" applyFont="1" applyFill="1" applyBorder="1" applyAlignment="1" applyProtection="1">
      <alignment horizontal="center" vertical="center" textRotation="90"/>
      <protection hidden="1"/>
    </xf>
    <xf numFmtId="0" fontId="2" fillId="2" borderId="13"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0" fillId="0" borderId="11" xfId="0" applyBorder="1" applyAlignment="1" applyProtection="1">
      <alignment horizontal="center" textRotation="90" wrapText="1"/>
      <protection hidden="1"/>
    </xf>
    <xf numFmtId="0" fontId="0" fillId="0" borderId="5" xfId="0" applyBorder="1" applyAlignment="1" applyProtection="1">
      <alignment horizontal="center" textRotation="90" wrapText="1"/>
      <protection hidden="1"/>
    </xf>
    <xf numFmtId="0" fontId="0" fillId="0" borderId="24" xfId="0" applyBorder="1" applyAlignment="1" applyProtection="1">
      <alignment horizontal="center"/>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workbookViewId="0">
      <selection activeCell="A7" sqref="A7:C7"/>
    </sheetView>
  </sheetViews>
  <sheetFormatPr defaultRowHeight="15" x14ac:dyDescent="0.25"/>
  <cols>
    <col min="1" max="1" width="50.5703125" style="1" customWidth="1"/>
    <col min="2" max="2" width="24.5703125" style="1" customWidth="1"/>
    <col min="3" max="3" width="24" style="1" customWidth="1"/>
    <col min="4" max="16384" width="9.140625" style="1"/>
  </cols>
  <sheetData>
    <row r="1" spans="1:12" ht="18.75" x14ac:dyDescent="0.3">
      <c r="A1" s="23" t="s">
        <v>19</v>
      </c>
      <c r="B1" s="45" t="s">
        <v>20</v>
      </c>
      <c r="C1" s="46"/>
    </row>
    <row r="2" spans="1:12" ht="19.5" thickBot="1" x14ac:dyDescent="0.35">
      <c r="A2" s="22" t="s">
        <v>12</v>
      </c>
      <c r="B2" s="47" t="s">
        <v>30</v>
      </c>
      <c r="C2" s="48"/>
    </row>
    <row r="3" spans="1:12" ht="18.75" x14ac:dyDescent="0.3">
      <c r="A3" s="22" t="s">
        <v>13</v>
      </c>
      <c r="B3" s="49" t="s">
        <v>31</v>
      </c>
      <c r="C3" s="50"/>
      <c r="E3" s="32" t="s">
        <v>27</v>
      </c>
      <c r="F3" s="33"/>
      <c r="G3" s="33"/>
      <c r="H3" s="33"/>
      <c r="I3" s="33"/>
      <c r="J3" s="33"/>
      <c r="K3" s="33"/>
      <c r="L3" s="34"/>
    </row>
    <row r="4" spans="1:12" ht="18.75" x14ac:dyDescent="0.3">
      <c r="A4" s="22" t="s">
        <v>25</v>
      </c>
      <c r="B4" s="47"/>
      <c r="C4" s="48"/>
      <c r="E4" s="35"/>
      <c r="F4" s="36"/>
      <c r="G4" s="36"/>
      <c r="H4" s="36"/>
      <c r="I4" s="36"/>
      <c r="J4" s="36"/>
      <c r="K4" s="36"/>
      <c r="L4" s="37"/>
    </row>
    <row r="5" spans="1:12" ht="18.75" x14ac:dyDescent="0.3">
      <c r="A5" s="22" t="s">
        <v>26</v>
      </c>
      <c r="B5" s="47"/>
      <c r="C5" s="48"/>
      <c r="E5" s="35"/>
      <c r="F5" s="36"/>
      <c r="G5" s="36"/>
      <c r="H5" s="36"/>
      <c r="I5" s="36"/>
      <c r="J5" s="36"/>
      <c r="K5" s="36"/>
      <c r="L5" s="37"/>
    </row>
    <row r="6" spans="1:12" ht="19.5" thickBot="1" x14ac:dyDescent="0.35">
      <c r="A6" s="22" t="s">
        <v>28</v>
      </c>
      <c r="B6" s="43">
        <v>0.1</v>
      </c>
      <c r="C6" s="44"/>
      <c r="E6" s="35"/>
      <c r="F6" s="36"/>
      <c r="G6" s="36"/>
      <c r="H6" s="36"/>
      <c r="I6" s="36"/>
      <c r="J6" s="36"/>
      <c r="K6" s="36"/>
      <c r="L6" s="37"/>
    </row>
    <row r="7" spans="1:12" x14ac:dyDescent="0.25">
      <c r="A7" s="29" t="s">
        <v>17</v>
      </c>
      <c r="B7" s="30"/>
      <c r="C7" s="31"/>
      <c r="E7" s="35"/>
      <c r="F7" s="36"/>
      <c r="G7" s="36"/>
      <c r="H7" s="36"/>
      <c r="I7" s="36"/>
      <c r="J7" s="36"/>
      <c r="K7" s="36"/>
      <c r="L7" s="37"/>
    </row>
    <row r="8" spans="1:12" s="3" customFormat="1" ht="30" x14ac:dyDescent="0.25">
      <c r="A8" s="2" t="s">
        <v>14</v>
      </c>
      <c r="B8" s="12" t="s">
        <v>15</v>
      </c>
      <c r="C8" s="13" t="s">
        <v>16</v>
      </c>
      <c r="E8" s="35"/>
      <c r="F8" s="36"/>
      <c r="G8" s="36"/>
      <c r="H8" s="36"/>
      <c r="I8" s="36"/>
      <c r="J8" s="36"/>
      <c r="K8" s="36"/>
      <c r="L8" s="37"/>
    </row>
    <row r="9" spans="1:12" x14ac:dyDescent="0.25">
      <c r="A9" s="4">
        <v>42736</v>
      </c>
      <c r="B9" s="5">
        <v>34800</v>
      </c>
      <c r="C9" s="6">
        <v>13390</v>
      </c>
      <c r="E9" s="35"/>
      <c r="F9" s="36"/>
      <c r="G9" s="36"/>
      <c r="H9" s="36"/>
      <c r="I9" s="36"/>
      <c r="J9" s="36"/>
      <c r="K9" s="36"/>
      <c r="L9" s="37"/>
    </row>
    <row r="10" spans="1:12" x14ac:dyDescent="0.25">
      <c r="A10" s="4">
        <v>42767</v>
      </c>
      <c r="B10" s="26">
        <v>34800</v>
      </c>
      <c r="C10" s="6">
        <v>13390</v>
      </c>
      <c r="E10" s="35"/>
      <c r="F10" s="36"/>
      <c r="G10" s="36"/>
      <c r="H10" s="36"/>
      <c r="I10" s="36"/>
      <c r="J10" s="36"/>
      <c r="K10" s="36"/>
      <c r="L10" s="37"/>
    </row>
    <row r="11" spans="1:12" x14ac:dyDescent="0.25">
      <c r="A11" s="4">
        <v>42795</v>
      </c>
      <c r="B11" s="26">
        <v>34800</v>
      </c>
      <c r="C11" s="6">
        <v>13390</v>
      </c>
      <c r="E11" s="35"/>
      <c r="F11" s="36"/>
      <c r="G11" s="36"/>
      <c r="H11" s="36"/>
      <c r="I11" s="36"/>
      <c r="J11" s="36"/>
      <c r="K11" s="36"/>
      <c r="L11" s="37"/>
    </row>
    <row r="12" spans="1:12" x14ac:dyDescent="0.25">
      <c r="A12" s="4">
        <v>42826</v>
      </c>
      <c r="B12" s="26">
        <v>34800</v>
      </c>
      <c r="C12" s="6">
        <v>13390</v>
      </c>
      <c r="E12" s="35"/>
      <c r="F12" s="36"/>
      <c r="G12" s="36"/>
      <c r="H12" s="36"/>
      <c r="I12" s="36"/>
      <c r="J12" s="36"/>
      <c r="K12" s="36"/>
      <c r="L12" s="37"/>
    </row>
    <row r="13" spans="1:12" ht="15.75" thickBot="1" x14ac:dyDescent="0.3">
      <c r="A13" s="4">
        <v>42856</v>
      </c>
      <c r="B13" s="26">
        <v>34800</v>
      </c>
      <c r="C13" s="6">
        <v>13390</v>
      </c>
      <c r="E13" s="38"/>
      <c r="F13" s="39"/>
      <c r="G13" s="39"/>
      <c r="H13" s="39"/>
      <c r="I13" s="39"/>
      <c r="J13" s="39"/>
      <c r="K13" s="39"/>
      <c r="L13" s="40"/>
    </row>
    <row r="14" spans="1:12" x14ac:dyDescent="0.25">
      <c r="A14" s="4">
        <v>42887</v>
      </c>
      <c r="B14" s="26">
        <v>34800</v>
      </c>
      <c r="C14" s="6">
        <v>13390</v>
      </c>
    </row>
    <row r="15" spans="1:12" x14ac:dyDescent="0.25">
      <c r="A15" s="4">
        <v>42917</v>
      </c>
      <c r="B15" s="26">
        <v>34800</v>
      </c>
      <c r="C15" s="6">
        <v>13390</v>
      </c>
    </row>
    <row r="16" spans="1:12" x14ac:dyDescent="0.25">
      <c r="A16" s="4">
        <v>42948</v>
      </c>
      <c r="B16" s="26">
        <v>34800</v>
      </c>
      <c r="C16" s="6">
        <v>13390</v>
      </c>
    </row>
    <row r="17" spans="1:12" x14ac:dyDescent="0.25">
      <c r="A17" s="4">
        <v>42979</v>
      </c>
      <c r="B17" s="26">
        <v>34800</v>
      </c>
      <c r="C17" s="6">
        <v>13390</v>
      </c>
    </row>
    <row r="18" spans="1:12" ht="15.75" thickBot="1" x14ac:dyDescent="0.3">
      <c r="A18" s="7"/>
      <c r="B18" s="11"/>
      <c r="C18" s="8"/>
    </row>
    <row r="19" spans="1:12" ht="15.75" thickBot="1" x14ac:dyDescent="0.3">
      <c r="A19" s="25"/>
      <c r="B19" s="24"/>
      <c r="C19" s="24"/>
    </row>
    <row r="20" spans="1:12" ht="28.5" x14ac:dyDescent="0.45">
      <c r="A20" s="41" t="s">
        <v>18</v>
      </c>
      <c r="B20" s="42"/>
      <c r="C20" s="41"/>
    </row>
    <row r="21" spans="1:12" x14ac:dyDescent="0.25">
      <c r="A21" s="28" t="s">
        <v>29</v>
      </c>
      <c r="B21" s="28"/>
      <c r="C21" s="28"/>
      <c r="D21" s="28"/>
      <c r="E21" s="28"/>
      <c r="F21" s="28"/>
      <c r="G21" s="28"/>
      <c r="H21" s="28"/>
      <c r="I21" s="28"/>
      <c r="J21" s="28"/>
      <c r="K21" s="28"/>
      <c r="L21" s="28"/>
    </row>
  </sheetData>
  <sheetProtection password="C751" sheet="1" objects="1" scenarios="1"/>
  <mergeCells count="10">
    <mergeCell ref="B1:C1"/>
    <mergeCell ref="B4:C4"/>
    <mergeCell ref="B5:C5"/>
    <mergeCell ref="B2:C2"/>
    <mergeCell ref="B3:C3"/>
    <mergeCell ref="A21:L21"/>
    <mergeCell ref="A7:C7"/>
    <mergeCell ref="E3:L13"/>
    <mergeCell ref="A20:C20"/>
    <mergeCell ref="B6:C6"/>
  </mergeCells>
  <hyperlinks>
    <hyperlink ref="A20:C20" location="Sheet1!A1" display="CLICK HERE TO GET ARREAR" xr:uid="{00000000-0004-0000-0000-000000000000}"/>
  </hyperlinks>
  <pageMargins left="0.7" right="0.7" top="0.75" bottom="0.75" header="0.3" footer="0.3"/>
  <pageSetup paperSize="9" orientation="portrait" horizontalDpi="150" verticalDpi="15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8"/>
  <sheetViews>
    <sheetView zoomScaleNormal="100" workbookViewId="0">
      <selection activeCell="U7" sqref="U7"/>
    </sheetView>
  </sheetViews>
  <sheetFormatPr defaultRowHeight="15" x14ac:dyDescent="0.25"/>
  <cols>
    <col min="1" max="1" width="5.42578125" style="14" customWidth="1"/>
    <col min="2" max="2" width="9.140625" style="14"/>
    <col min="3" max="3" width="7" style="14" customWidth="1"/>
    <col min="4" max="4" width="7.140625" style="14" customWidth="1"/>
    <col min="5" max="5" width="6.42578125" style="14" customWidth="1"/>
    <col min="6" max="7" width="7.42578125" style="14" customWidth="1"/>
    <col min="8" max="9" width="7.28515625" style="14" customWidth="1"/>
    <col min="10" max="10" width="7" style="14" customWidth="1"/>
    <col min="11" max="11" width="6.28515625" style="14" customWidth="1"/>
    <col min="12" max="12" width="8.28515625" style="14" customWidth="1"/>
    <col min="13" max="13" width="6" style="14" customWidth="1"/>
    <col min="14" max="14" width="7.42578125" style="14" customWidth="1"/>
    <col min="15" max="15" width="6.5703125" style="14" hidden="1" customWidth="1"/>
    <col min="16" max="17" width="7" style="14" customWidth="1"/>
    <col min="18" max="18" width="7.42578125" style="14" customWidth="1"/>
    <col min="19" max="19" width="13.7109375" style="14" customWidth="1"/>
    <col min="20" max="16384" width="9.140625" style="14"/>
  </cols>
  <sheetData>
    <row r="1" spans="1:21" ht="26.25" x14ac:dyDescent="0.4">
      <c r="A1" s="59" t="str">
        <f>FACE!B1</f>
        <v>Government Higher Secondary School, Sanchore</v>
      </c>
      <c r="B1" s="59"/>
      <c r="C1" s="59"/>
      <c r="D1" s="59"/>
      <c r="E1" s="59"/>
      <c r="F1" s="59"/>
      <c r="G1" s="59"/>
      <c r="H1" s="59"/>
      <c r="I1" s="59"/>
      <c r="J1" s="59"/>
      <c r="K1" s="59"/>
      <c r="L1" s="59"/>
      <c r="M1" s="59"/>
      <c r="N1" s="59"/>
      <c r="O1" s="59"/>
      <c r="P1" s="59"/>
      <c r="Q1" s="59"/>
      <c r="R1" s="59"/>
      <c r="S1" s="59"/>
    </row>
    <row r="2" spans="1:21" x14ac:dyDescent="0.25">
      <c r="A2" s="60" t="s">
        <v>21</v>
      </c>
      <c r="B2" s="61"/>
      <c r="C2" s="61"/>
      <c r="D2" s="62" t="str">
        <f>FACE!B2</f>
        <v xml:space="preserve">Hanuman Soni </v>
      </c>
      <c r="E2" s="62"/>
      <c r="F2" s="62"/>
      <c r="G2" s="62"/>
      <c r="H2" s="62"/>
      <c r="I2" s="62"/>
      <c r="J2" s="62"/>
      <c r="K2" s="62"/>
      <c r="L2" s="62"/>
      <c r="M2" s="63" t="s">
        <v>22</v>
      </c>
      <c r="N2" s="63"/>
      <c r="O2" s="63" t="str">
        <f>FACE!B3</f>
        <v>Senior Teacher</v>
      </c>
      <c r="P2" s="63"/>
      <c r="Q2" s="63"/>
      <c r="R2" s="63"/>
      <c r="S2" s="63"/>
    </row>
    <row r="3" spans="1:21" ht="15.75" thickBot="1" x14ac:dyDescent="0.3">
      <c r="A3" s="74" t="s">
        <v>23</v>
      </c>
      <c r="B3" s="74"/>
      <c r="C3" s="53">
        <f>FACE!B5</f>
        <v>0</v>
      </c>
      <c r="D3" s="53"/>
      <c r="E3" s="53"/>
      <c r="F3" s="53"/>
      <c r="G3" s="53"/>
      <c r="H3" s="53"/>
      <c r="I3" s="53"/>
      <c r="J3" s="53"/>
      <c r="K3" s="53"/>
      <c r="L3" s="53"/>
      <c r="M3" s="53" t="s">
        <v>24</v>
      </c>
      <c r="N3" s="53"/>
      <c r="O3" s="53">
        <f>FACE!B4</f>
        <v>0</v>
      </c>
      <c r="P3" s="53"/>
      <c r="Q3" s="53"/>
      <c r="R3" s="53"/>
      <c r="S3" s="53"/>
    </row>
    <row r="4" spans="1:21" x14ac:dyDescent="0.25">
      <c r="A4" s="64" t="s">
        <v>0</v>
      </c>
      <c r="B4" s="66" t="s">
        <v>1</v>
      </c>
      <c r="C4" s="68" t="s">
        <v>2</v>
      </c>
      <c r="D4" s="68"/>
      <c r="E4" s="68"/>
      <c r="F4" s="68"/>
      <c r="G4" s="68" t="s">
        <v>3</v>
      </c>
      <c r="H4" s="68"/>
      <c r="I4" s="68"/>
      <c r="J4" s="68"/>
      <c r="K4" s="69" t="s">
        <v>4</v>
      </c>
      <c r="L4" s="70"/>
      <c r="M4" s="70"/>
      <c r="N4" s="71"/>
      <c r="O4" s="72"/>
      <c r="P4" s="51" t="s">
        <v>32</v>
      </c>
      <c r="Q4" s="51" t="s">
        <v>5</v>
      </c>
      <c r="R4" s="51" t="s">
        <v>6</v>
      </c>
      <c r="S4" s="54" t="s">
        <v>7</v>
      </c>
    </row>
    <row r="5" spans="1:21" ht="53.25" customHeight="1" x14ac:dyDescent="0.25">
      <c r="A5" s="65"/>
      <c r="B5" s="67"/>
      <c r="C5" s="9" t="s">
        <v>8</v>
      </c>
      <c r="D5" s="9" t="s">
        <v>9</v>
      </c>
      <c r="E5" s="9" t="s">
        <v>10</v>
      </c>
      <c r="F5" s="9" t="s">
        <v>11</v>
      </c>
      <c r="G5" s="9" t="s">
        <v>8</v>
      </c>
      <c r="H5" s="9" t="s">
        <v>9</v>
      </c>
      <c r="I5" s="9" t="s">
        <v>10</v>
      </c>
      <c r="J5" s="9" t="s">
        <v>11</v>
      </c>
      <c r="K5" s="9" t="s">
        <v>8</v>
      </c>
      <c r="L5" s="9" t="s">
        <v>9</v>
      </c>
      <c r="M5" s="9" t="s">
        <v>10</v>
      </c>
      <c r="N5" s="9" t="s">
        <v>11</v>
      </c>
      <c r="O5" s="73"/>
      <c r="P5" s="52"/>
      <c r="Q5" s="52"/>
      <c r="R5" s="52"/>
      <c r="S5" s="55"/>
    </row>
    <row r="6" spans="1:21" x14ac:dyDescent="0.25">
      <c r="A6" s="15">
        <v>1</v>
      </c>
      <c r="B6" s="16">
        <v>42736</v>
      </c>
      <c r="C6" s="17">
        <f>ROUND(FACE!B9/100*30,0)</f>
        <v>10440</v>
      </c>
      <c r="D6" s="18">
        <f t="shared" ref="D6:D11" si="0">ROUND(C6/100*4,0)</f>
        <v>418</v>
      </c>
      <c r="E6" s="18">
        <v>0</v>
      </c>
      <c r="F6" s="18">
        <f>C6+D6+E6</f>
        <v>10858</v>
      </c>
      <c r="G6" s="17">
        <f>ROUND(FACE!C9/100*30,0)</f>
        <v>4017</v>
      </c>
      <c r="H6" s="18">
        <f t="shared" ref="H6:H11" si="1">ROUND(G6/100*136,0)</f>
        <v>5463</v>
      </c>
      <c r="I6" s="18">
        <v>0</v>
      </c>
      <c r="J6" s="18">
        <f>H6+I6</f>
        <v>5463</v>
      </c>
      <c r="K6" s="18">
        <f>C6-G6</f>
        <v>6423</v>
      </c>
      <c r="L6" s="18">
        <f t="shared" ref="L6:M6" si="2">D6-H6</f>
        <v>-5045</v>
      </c>
      <c r="M6" s="18">
        <f t="shared" si="2"/>
        <v>0</v>
      </c>
      <c r="N6" s="18">
        <f>K6+L6+M6</f>
        <v>1378</v>
      </c>
      <c r="O6" s="18"/>
      <c r="P6" s="18">
        <f>ROUND(N6*FACE!$B$6,0)</f>
        <v>138</v>
      </c>
      <c r="Q6" s="18">
        <f>O6+P6</f>
        <v>138</v>
      </c>
      <c r="R6" s="18">
        <f>N6-Q6</f>
        <v>1240</v>
      </c>
      <c r="S6" s="19"/>
    </row>
    <row r="7" spans="1:21" x14ac:dyDescent="0.25">
      <c r="A7" s="15">
        <v>2</v>
      </c>
      <c r="B7" s="16">
        <v>42767</v>
      </c>
      <c r="C7" s="17">
        <f>ROUND(FACE!B10/100*30,0)</f>
        <v>10440</v>
      </c>
      <c r="D7" s="18">
        <f t="shared" si="0"/>
        <v>418</v>
      </c>
      <c r="E7" s="18">
        <v>0</v>
      </c>
      <c r="F7" s="18">
        <f t="shared" ref="F7:F14" si="3">C7+D7+E7</f>
        <v>10858</v>
      </c>
      <c r="G7" s="17">
        <f>ROUND(FACE!C10/100*30,0)</f>
        <v>4017</v>
      </c>
      <c r="H7" s="18">
        <f t="shared" si="1"/>
        <v>5463</v>
      </c>
      <c r="I7" s="18">
        <v>0</v>
      </c>
      <c r="J7" s="18">
        <f t="shared" ref="J7:J14" si="4">H7+I7</f>
        <v>5463</v>
      </c>
      <c r="K7" s="18">
        <f>C7-G7</f>
        <v>6423</v>
      </c>
      <c r="L7" s="18">
        <f>D7-H7</f>
        <v>-5045</v>
      </c>
      <c r="M7" s="18">
        <f>E7-I7</f>
        <v>0</v>
      </c>
      <c r="N7" s="18">
        <f>K7+L7+M7</f>
        <v>1378</v>
      </c>
      <c r="O7" s="18"/>
      <c r="P7" s="18">
        <f>ROUND(N7*FACE!$B$6,0)</f>
        <v>138</v>
      </c>
      <c r="Q7" s="18">
        <f t="shared" ref="Q7:Q14" si="5">O7+P7</f>
        <v>138</v>
      </c>
      <c r="R7" s="18">
        <f>N7-Q7</f>
        <v>1240</v>
      </c>
      <c r="S7" s="19"/>
      <c r="U7" s="27"/>
    </row>
    <row r="8" spans="1:21" x14ac:dyDescent="0.25">
      <c r="A8" s="15">
        <v>3</v>
      </c>
      <c r="B8" s="16">
        <v>42795</v>
      </c>
      <c r="C8" s="17">
        <f>ROUND(FACE!B11/100*30,0)</f>
        <v>10440</v>
      </c>
      <c r="D8" s="18">
        <f t="shared" si="0"/>
        <v>418</v>
      </c>
      <c r="E8" s="18">
        <v>0</v>
      </c>
      <c r="F8" s="18">
        <f t="shared" si="3"/>
        <v>10858</v>
      </c>
      <c r="G8" s="17">
        <f>ROUND(FACE!C11/100*30,0)</f>
        <v>4017</v>
      </c>
      <c r="H8" s="18">
        <f t="shared" si="1"/>
        <v>5463</v>
      </c>
      <c r="I8" s="18">
        <v>0</v>
      </c>
      <c r="J8" s="18">
        <f t="shared" si="4"/>
        <v>5463</v>
      </c>
      <c r="K8" s="18">
        <f t="shared" ref="K8:K14" si="6">C8-G8</f>
        <v>6423</v>
      </c>
      <c r="L8" s="18">
        <f t="shared" ref="L8:L14" si="7">D8-H8</f>
        <v>-5045</v>
      </c>
      <c r="M8" s="18">
        <f t="shared" ref="M8:M14" si="8">E8-I8</f>
        <v>0</v>
      </c>
      <c r="N8" s="18">
        <f t="shared" ref="N8:N14" si="9">K8+L8+M8</f>
        <v>1378</v>
      </c>
      <c r="O8" s="18"/>
      <c r="P8" s="18">
        <f>ROUND(N8*FACE!$B$6,0)</f>
        <v>138</v>
      </c>
      <c r="Q8" s="18">
        <f t="shared" si="5"/>
        <v>138</v>
      </c>
      <c r="R8" s="18">
        <f t="shared" ref="R8:R14" si="10">N8-Q8</f>
        <v>1240</v>
      </c>
      <c r="S8" s="19"/>
      <c r="U8" s="27"/>
    </row>
    <row r="9" spans="1:21" x14ac:dyDescent="0.25">
      <c r="A9" s="15">
        <v>4</v>
      </c>
      <c r="B9" s="16">
        <v>42826</v>
      </c>
      <c r="C9" s="17">
        <f>ROUND(FACE!B12/100*30,0)</f>
        <v>10440</v>
      </c>
      <c r="D9" s="18">
        <f t="shared" si="0"/>
        <v>418</v>
      </c>
      <c r="E9" s="18">
        <v>0</v>
      </c>
      <c r="F9" s="18">
        <f t="shared" si="3"/>
        <v>10858</v>
      </c>
      <c r="G9" s="17">
        <f>ROUND(FACE!C12/100*30,0)</f>
        <v>4017</v>
      </c>
      <c r="H9" s="18">
        <f t="shared" si="1"/>
        <v>5463</v>
      </c>
      <c r="I9" s="18">
        <v>0</v>
      </c>
      <c r="J9" s="18">
        <f t="shared" si="4"/>
        <v>5463</v>
      </c>
      <c r="K9" s="18">
        <f t="shared" si="6"/>
        <v>6423</v>
      </c>
      <c r="L9" s="18">
        <f t="shared" si="7"/>
        <v>-5045</v>
      </c>
      <c r="M9" s="18">
        <f t="shared" si="8"/>
        <v>0</v>
      </c>
      <c r="N9" s="18">
        <f t="shared" si="9"/>
        <v>1378</v>
      </c>
      <c r="O9" s="18"/>
      <c r="P9" s="18">
        <f>ROUND(N9*FACE!$B$6,0)</f>
        <v>138</v>
      </c>
      <c r="Q9" s="18">
        <f t="shared" si="5"/>
        <v>138</v>
      </c>
      <c r="R9" s="18">
        <f t="shared" si="10"/>
        <v>1240</v>
      </c>
      <c r="S9" s="19"/>
      <c r="U9" s="27"/>
    </row>
    <row r="10" spans="1:21" x14ac:dyDescent="0.25">
      <c r="A10" s="15">
        <v>5</v>
      </c>
      <c r="B10" s="16">
        <v>42856</v>
      </c>
      <c r="C10" s="17">
        <f>ROUND(FACE!B13/100*30,0)</f>
        <v>10440</v>
      </c>
      <c r="D10" s="18">
        <f t="shared" si="0"/>
        <v>418</v>
      </c>
      <c r="E10" s="18">
        <v>0</v>
      </c>
      <c r="F10" s="18">
        <f t="shared" si="3"/>
        <v>10858</v>
      </c>
      <c r="G10" s="17">
        <f>ROUND(FACE!C13/100*30,0)</f>
        <v>4017</v>
      </c>
      <c r="H10" s="18">
        <f t="shared" si="1"/>
        <v>5463</v>
      </c>
      <c r="I10" s="18">
        <v>0</v>
      </c>
      <c r="J10" s="18">
        <f t="shared" si="4"/>
        <v>5463</v>
      </c>
      <c r="K10" s="18">
        <f t="shared" si="6"/>
        <v>6423</v>
      </c>
      <c r="L10" s="18">
        <f t="shared" si="7"/>
        <v>-5045</v>
      </c>
      <c r="M10" s="18">
        <f t="shared" si="8"/>
        <v>0</v>
      </c>
      <c r="N10" s="18">
        <f t="shared" si="9"/>
        <v>1378</v>
      </c>
      <c r="O10" s="18"/>
      <c r="P10" s="18">
        <f>ROUND(N10*FACE!$B$6,0)</f>
        <v>138</v>
      </c>
      <c r="Q10" s="18">
        <f t="shared" si="5"/>
        <v>138</v>
      </c>
      <c r="R10" s="18">
        <f t="shared" si="10"/>
        <v>1240</v>
      </c>
      <c r="S10" s="19"/>
      <c r="U10" s="27"/>
    </row>
    <row r="11" spans="1:21" x14ac:dyDescent="0.25">
      <c r="A11" s="15">
        <v>6</v>
      </c>
      <c r="B11" s="16">
        <v>42887</v>
      </c>
      <c r="C11" s="17">
        <f>ROUND(FACE!B14/100*30,0)</f>
        <v>10440</v>
      </c>
      <c r="D11" s="18">
        <f t="shared" si="0"/>
        <v>418</v>
      </c>
      <c r="E11" s="18">
        <v>0</v>
      </c>
      <c r="F11" s="18">
        <f t="shared" si="3"/>
        <v>10858</v>
      </c>
      <c r="G11" s="17">
        <f>ROUND(FACE!C14/100*30,0)</f>
        <v>4017</v>
      </c>
      <c r="H11" s="18">
        <f t="shared" si="1"/>
        <v>5463</v>
      </c>
      <c r="I11" s="18">
        <v>0</v>
      </c>
      <c r="J11" s="18">
        <f t="shared" si="4"/>
        <v>5463</v>
      </c>
      <c r="K11" s="18">
        <f t="shared" si="6"/>
        <v>6423</v>
      </c>
      <c r="L11" s="18">
        <f t="shared" si="7"/>
        <v>-5045</v>
      </c>
      <c r="M11" s="18">
        <f t="shared" si="8"/>
        <v>0</v>
      </c>
      <c r="N11" s="18">
        <f t="shared" si="9"/>
        <v>1378</v>
      </c>
      <c r="O11" s="18"/>
      <c r="P11" s="18">
        <f>ROUND(N11*FACE!$B$6,0)</f>
        <v>138</v>
      </c>
      <c r="Q11" s="18">
        <f t="shared" si="5"/>
        <v>138</v>
      </c>
      <c r="R11" s="18">
        <f t="shared" si="10"/>
        <v>1240</v>
      </c>
      <c r="S11" s="19"/>
      <c r="U11" s="27"/>
    </row>
    <row r="12" spans="1:21" x14ac:dyDescent="0.25">
      <c r="A12" s="15">
        <v>7</v>
      </c>
      <c r="B12" s="16">
        <v>42917</v>
      </c>
      <c r="C12" s="17">
        <f>ROUND(FACE!B15/100*30,0)</f>
        <v>10440</v>
      </c>
      <c r="D12" s="18">
        <f>ROUND(C12/100*5,0)</f>
        <v>522</v>
      </c>
      <c r="E12" s="18">
        <v>0</v>
      </c>
      <c r="F12" s="18">
        <f t="shared" si="3"/>
        <v>10962</v>
      </c>
      <c r="G12" s="17">
        <f>ROUND(FACE!C15/100*30,0)</f>
        <v>4017</v>
      </c>
      <c r="H12" s="18">
        <f t="shared" ref="H12:H14" si="11">ROUND(G12/100*139,0)</f>
        <v>5584</v>
      </c>
      <c r="I12" s="18">
        <v>0</v>
      </c>
      <c r="J12" s="18">
        <f t="shared" si="4"/>
        <v>5584</v>
      </c>
      <c r="K12" s="18">
        <f t="shared" si="6"/>
        <v>6423</v>
      </c>
      <c r="L12" s="18">
        <f t="shared" si="7"/>
        <v>-5062</v>
      </c>
      <c r="M12" s="18">
        <f t="shared" si="8"/>
        <v>0</v>
      </c>
      <c r="N12" s="18">
        <f t="shared" si="9"/>
        <v>1361</v>
      </c>
      <c r="O12" s="18"/>
      <c r="P12" s="18">
        <f>ROUND(N12*FACE!$B$6,0)</f>
        <v>136</v>
      </c>
      <c r="Q12" s="18">
        <f t="shared" si="5"/>
        <v>136</v>
      </c>
      <c r="R12" s="18">
        <f t="shared" si="10"/>
        <v>1225</v>
      </c>
      <c r="S12" s="19"/>
      <c r="U12" s="27"/>
    </row>
    <row r="13" spans="1:21" x14ac:dyDescent="0.25">
      <c r="A13" s="15">
        <v>8</v>
      </c>
      <c r="B13" s="16">
        <v>42948</v>
      </c>
      <c r="C13" s="17">
        <f>ROUND(FACE!B16/100*30,0)</f>
        <v>10440</v>
      </c>
      <c r="D13" s="18">
        <f>ROUND(C13/100*5,0)</f>
        <v>522</v>
      </c>
      <c r="E13" s="18">
        <v>0</v>
      </c>
      <c r="F13" s="18">
        <f t="shared" si="3"/>
        <v>10962</v>
      </c>
      <c r="G13" s="17">
        <f>ROUND(FACE!C16/100*30,0)</f>
        <v>4017</v>
      </c>
      <c r="H13" s="18">
        <f t="shared" si="11"/>
        <v>5584</v>
      </c>
      <c r="I13" s="18">
        <v>0</v>
      </c>
      <c r="J13" s="18">
        <f t="shared" si="4"/>
        <v>5584</v>
      </c>
      <c r="K13" s="18">
        <f t="shared" si="6"/>
        <v>6423</v>
      </c>
      <c r="L13" s="18">
        <f t="shared" si="7"/>
        <v>-5062</v>
      </c>
      <c r="M13" s="18">
        <f t="shared" si="8"/>
        <v>0</v>
      </c>
      <c r="N13" s="18">
        <f t="shared" si="9"/>
        <v>1361</v>
      </c>
      <c r="O13" s="18"/>
      <c r="P13" s="18">
        <f>ROUND(N13*FACE!$B$6,0)</f>
        <v>136</v>
      </c>
      <c r="Q13" s="18">
        <f t="shared" si="5"/>
        <v>136</v>
      </c>
      <c r="R13" s="18">
        <f t="shared" si="10"/>
        <v>1225</v>
      </c>
      <c r="S13" s="19"/>
      <c r="U13" s="27"/>
    </row>
    <row r="14" spans="1:21" x14ac:dyDescent="0.25">
      <c r="A14" s="15">
        <v>9</v>
      </c>
      <c r="B14" s="16">
        <v>42979</v>
      </c>
      <c r="C14" s="17">
        <f>ROUND(FACE!B17/100*30,0)</f>
        <v>10440</v>
      </c>
      <c r="D14" s="18">
        <f>ROUND(C14/100*5,0)</f>
        <v>522</v>
      </c>
      <c r="E14" s="18">
        <v>0</v>
      </c>
      <c r="F14" s="18">
        <f t="shared" si="3"/>
        <v>10962</v>
      </c>
      <c r="G14" s="17">
        <f>ROUND(FACE!C17/100*30,0)</f>
        <v>4017</v>
      </c>
      <c r="H14" s="18">
        <f t="shared" si="11"/>
        <v>5584</v>
      </c>
      <c r="I14" s="18">
        <v>0</v>
      </c>
      <c r="J14" s="18">
        <f t="shared" si="4"/>
        <v>5584</v>
      </c>
      <c r="K14" s="18">
        <f t="shared" si="6"/>
        <v>6423</v>
      </c>
      <c r="L14" s="18">
        <f t="shared" si="7"/>
        <v>-5062</v>
      </c>
      <c r="M14" s="18">
        <f t="shared" si="8"/>
        <v>0</v>
      </c>
      <c r="N14" s="18">
        <f t="shared" si="9"/>
        <v>1361</v>
      </c>
      <c r="O14" s="18"/>
      <c r="P14" s="18">
        <f>ROUND(N14*FACE!$B$6,0)</f>
        <v>136</v>
      </c>
      <c r="Q14" s="18">
        <f t="shared" si="5"/>
        <v>136</v>
      </c>
      <c r="R14" s="18">
        <f t="shared" si="10"/>
        <v>1225</v>
      </c>
      <c r="S14" s="19"/>
      <c r="U14" s="27"/>
    </row>
    <row r="15" spans="1:21" x14ac:dyDescent="0.25">
      <c r="A15" s="15">
        <v>10</v>
      </c>
      <c r="B15" s="16"/>
      <c r="C15" s="17"/>
      <c r="D15" s="18"/>
      <c r="E15" s="18"/>
      <c r="F15" s="18"/>
      <c r="G15" s="17"/>
      <c r="H15" s="18"/>
      <c r="I15" s="18"/>
      <c r="J15" s="18"/>
      <c r="K15" s="18"/>
      <c r="L15" s="18"/>
      <c r="M15" s="18"/>
      <c r="N15" s="18"/>
      <c r="O15" s="18"/>
      <c r="P15" s="18"/>
      <c r="Q15" s="18"/>
      <c r="R15" s="18"/>
      <c r="S15" s="19"/>
      <c r="U15" s="27"/>
    </row>
    <row r="16" spans="1:21" ht="15.75" thickBot="1" x14ac:dyDescent="0.3">
      <c r="A16" s="57" t="s">
        <v>11</v>
      </c>
      <c r="B16" s="58"/>
      <c r="C16" s="10">
        <f>SUM(C6:C15)</f>
        <v>93960</v>
      </c>
      <c r="D16" s="10">
        <f t="shared" ref="D16:R16" si="12">SUM(D6:D15)</f>
        <v>4074</v>
      </c>
      <c r="E16" s="10">
        <f t="shared" si="12"/>
        <v>0</v>
      </c>
      <c r="F16" s="10">
        <f t="shared" si="12"/>
        <v>98034</v>
      </c>
      <c r="G16" s="10">
        <f t="shared" si="12"/>
        <v>36153</v>
      </c>
      <c r="H16" s="10">
        <f t="shared" si="12"/>
        <v>49530</v>
      </c>
      <c r="I16" s="10">
        <f t="shared" si="12"/>
        <v>0</v>
      </c>
      <c r="J16" s="10">
        <f t="shared" si="12"/>
        <v>49530</v>
      </c>
      <c r="K16" s="10">
        <f t="shared" si="12"/>
        <v>57807</v>
      </c>
      <c r="L16" s="10">
        <f t="shared" si="12"/>
        <v>-45456</v>
      </c>
      <c r="M16" s="10">
        <f t="shared" si="12"/>
        <v>0</v>
      </c>
      <c r="N16" s="10">
        <f t="shared" si="12"/>
        <v>12351</v>
      </c>
      <c r="O16" s="10"/>
      <c r="P16" s="10">
        <f t="shared" si="12"/>
        <v>1236</v>
      </c>
      <c r="Q16" s="10">
        <f t="shared" si="12"/>
        <v>1236</v>
      </c>
      <c r="R16" s="10">
        <f t="shared" si="12"/>
        <v>11115</v>
      </c>
      <c r="S16" s="20"/>
      <c r="U16" s="27"/>
    </row>
    <row r="17" spans="1:19" ht="23.25" customHeight="1" x14ac:dyDescent="0.25">
      <c r="A17" s="56" t="str">
        <f>"TOTAL ARRREAR IN WORDS RS-      "&amp;LOOKUP(IF(INT(RIGHT(R16,7)/100000)&gt;19,INT(RIGHT(R16,7)/1000000),IF(INT(RIGHT(R16,7)/100000)&gt;=10,INT(RIGHT(R16,7)/100000),0)),{0,1,2,3,4,5,6,7,8,9,10,11,12,13,14,15,16,17,18,19},{""," TEN "," TWENTY "," THIRTY "," FOURTY "," FIFTY "," SIXTY "," SEVENTY "," EIGHTY "," NINETY "," TEN "," ELEVEN "," TWELVE "," THIRTEEN "," FOURTEEN "," FIFTEEN "," SIXTEEN"," SEVENTEEN"," EIGHTEEN "," NINETEEN "})&amp;IF((IF(INT(RIGHT(R16,7)/100000)&gt;19,INT(RIGHT(R16,7)/1000000),IF(INT(RIGHT(R16,7)/100000)&gt;=10,INT(RIGHT(R16,7)/100000),0))+IF(INT(RIGHT(R16,7)/100000)&gt;19,INT(RIGHT(R16,6)/100000),IF(INT(RIGHT(R16,7)/100000)&gt;10,0,INT(RIGHT(R16,6)/100000))))&gt;0,LOOKUP(IF(INT(RIGHT(R16,7)/100000)&gt;19,INT(RIGHT(R16,6)/100000),IF(INT(RIGHT(R16,7)/100000)&gt;10,0,INT(RIGHT(R16,6)/100000))),{0,1,2,3,4,5,6,7,8,9,10,11,12,13,14,15,16,17,18,19},{""," ONE "," TWO "," THREE "," FOUR "," FIVE "," SIX "," SEVEN "," EIGHT "," NINE "," TEN "," ELEVEN "," TWELVE "," THIRTEEN "," FOURTEEN "," FIFTEEN "," SIXTEEN"," SEVENTEEN"," EIGHTEEN "," NINETEEN "})&amp;" Lac. "," ")&amp;LOOKUP(IF(INT(RIGHT(R16,5)/1000)&gt;19,INT(RIGHT(R16,5)/10000),IF(INT(RIGHT(R16,5)/1000)&gt;=10,INT(RIGHT(R16,5)/1000),0)),{0,1,2,3,4,5,6,7,8,9,10,11,12,13,14,15,16,17,18,19},{""," TEN "," TWENTY "," THIRTY "," FOURTY "," FIFTY "," SIXTY "," SEVENTY "," EIGHTY "," NINETY "," TEN "," ELEVEN "," TWELVE "," THIRTEEN "," FOURTEEN "," FIFTEEN "," SIXTEEN"," SEVENTEEN"," EIGHTEEN "," NINETEEN "})&amp;IF((IF(INT(RIGHT(R16,5)/1000)&gt;19,INT(RIGHT(R16,4)/1000),IF(INT(RIGHT(R16,5)/1000)&gt;10,0,INT(RIGHT(R16,4)/1000)))+IF(INT(RIGHT(R16,5)/1000)&gt;19,INT(RIGHT(R16,5)/10000),IF(INT(RIGHT(R16,5)/1000)&gt;=10,INT(RIGHT(R16,5)/1000),0)))&gt;0,LOOKUP(IF(INT(RIGHT(R16,5)/1000)&gt;19,INT(RIGHT(R16,4)/1000),IF(INT(RIGHT(R16,5)/1000)&gt;10,0,INT(RIGHT(R16,4)/1000))),{0,1,2,3,4,5,6,7,8,9,10,11,12,13,14,15,16,17,18,19},{""," ONE "," TWO "," THREE "," FOUR "," FIVE "," SIX "," SEVEN "," EIGHT "," NINE "," TEN "," ELEVEN "," TWELVE "," THIRTEEN "," FOURTEEN "," FIFTEEN "," SIXTEEN"," SEVENTEEN"," EIGHTEEN "," NINETEEN "})&amp;" Thousand "," ")&amp;IF((INT((RIGHT(R16,3))/100))&gt;0,LOOKUP(INT((RIGHT(R16,3))/100),{0,1,2,3,4,5,6,7,8,9,10,11,12,13,14,15,16,17,18,19},{""," ONE "," TWO "," THREE "," FOUR "," FIVE "," SIX "," SEVEN "," EIGHT "," NINE "," TEN "," ELEVEN "," TWELVE "," THIRTEEN "," FOURTEEN "," FIFTEEN "," SIXTEEN"," SEVENTEEN"," EIGHTEEN "," NINETEEN "})&amp;" Hundred "," ")&amp;LOOKUP(IF(INT(RIGHT(R16,2))&gt;19,INT(RIGHT(R16,2)/10),IF(INT(RIGHT(R16,2))&gt;=10,INT(RIGHT(R16,2)),0)),{0,1,2,3,4,5,6,7,8,9,10,11,12,13,14,15,16,17,18,19},{""," TEN "," TWENTY "," THIRTY "," FOURTY "," FIFTY "," SIXTY "," SEVENTY "," EIGHTY "," NINETY "," TEN "," ELEVEN "," TWELVE "," THIRTEEN "," FOURTEEN "," FIFTEEN "," SIXTEEN"," SEVENTEEN"," EIGHTEEN "," NINETEEN "})&amp;LOOKUP(IF(INT(RIGHT(R16,2))&lt;10,INT(RIGHT(R16,1)),IF(INT(RIGHT(R16,2))&lt;20,0,INT(RIGHT(R16,1)))),{0,1,2,3,4,5,6,7,8,9,10,11,12,13,14,15,16,17,18,19},{""," ONE "," TWO "," THREE "," FOUR "," FIVE "," SIX "," SEVEN "," EIGHT "," NINE "," TEN "," ELEVEN "," TWELVE "," THIRTEEN "," FOURTEEN "," FIFTEEN "," SIXTEEN"," SEVENTEEN"," EIGHTEEN "," NINETEEN "})&amp;" Only"</f>
        <v>TOTAL ARRREAR IN WORDS RS-        ELEVEN  Thousand  ONE  Hundred  FIFTEEN  Only</v>
      </c>
      <c r="B17" s="56"/>
      <c r="C17" s="56"/>
      <c r="D17" s="56"/>
      <c r="E17" s="56"/>
      <c r="F17" s="56"/>
      <c r="G17" s="56"/>
      <c r="H17" s="56"/>
      <c r="I17" s="56"/>
      <c r="J17" s="56"/>
      <c r="K17" s="56"/>
      <c r="L17" s="56"/>
      <c r="M17" s="56"/>
      <c r="N17" s="56"/>
      <c r="O17" s="56"/>
      <c r="P17" s="56"/>
      <c r="Q17" s="56"/>
      <c r="R17" s="56"/>
      <c r="S17" s="56"/>
    </row>
    <row r="18" spans="1:19" x14ac:dyDescent="0.25">
      <c r="R18" s="21"/>
    </row>
  </sheetData>
  <sheetProtection password="C751" sheet="1" autoFilter="0"/>
  <autoFilter ref="A5:T17" xr:uid="{00000000-0009-0000-0000-000001000000}"/>
  <mergeCells count="21">
    <mergeCell ref="A17:S17"/>
    <mergeCell ref="A16:B16"/>
    <mergeCell ref="A1:S1"/>
    <mergeCell ref="A2:C2"/>
    <mergeCell ref="D2:L2"/>
    <mergeCell ref="M2:N2"/>
    <mergeCell ref="A4:A5"/>
    <mergeCell ref="B4:B5"/>
    <mergeCell ref="C4:F4"/>
    <mergeCell ref="G4:J4"/>
    <mergeCell ref="K4:N4"/>
    <mergeCell ref="O4:O5"/>
    <mergeCell ref="O2:S2"/>
    <mergeCell ref="A3:B3"/>
    <mergeCell ref="C3:L3"/>
    <mergeCell ref="O3:S3"/>
    <mergeCell ref="P4:P5"/>
    <mergeCell ref="Q4:Q5"/>
    <mergeCell ref="M3:N3"/>
    <mergeCell ref="R4:R5"/>
    <mergeCell ref="S4:S5"/>
  </mergeCells>
  <pageMargins left="0.4375" right="0.41666666666666669" top="0.75" bottom="0.75" header="0.3" footer="0.3"/>
  <pageSetup paperSize="9" orientation="landscape" verticalDpi="15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My PC</cp:lastModifiedBy>
  <dcterms:created xsi:type="dcterms:W3CDTF">2018-06-23T07:18:29Z</dcterms:created>
  <dcterms:modified xsi:type="dcterms:W3CDTF">2018-07-26T14:45:44Z</dcterms:modified>
</cp:coreProperties>
</file>