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My PC\Desktop\"/>
    </mc:Choice>
  </mc:AlternateContent>
  <xr:revisionPtr revIDLastSave="0" documentId="13_ncr:1_{EE8CFD95-A2E7-42F7-9E1E-667330B086B8}" xr6:coauthVersionLast="36" xr6:coauthVersionMax="36" xr10:uidLastSave="{00000000-0000-0000-0000-000000000000}"/>
  <bookViews>
    <workbookView xWindow="0" yWindow="0" windowWidth="14385" windowHeight="4425" xr2:uid="{00000000-000D-0000-FFFF-FFFF00000000}"/>
  </bookViews>
  <sheets>
    <sheet name="Master" sheetId="20" r:id="rId1"/>
    <sheet name="DA Arrear with Surrender" sheetId="2" r:id="rId2"/>
    <sheet name="Only DA Arrear" sheetId="28" r:id="rId3"/>
  </sheets>
  <definedNames>
    <definedName name="_xlnm.Print_Area" localSheetId="1">'DA Arrear with Surrender'!$A$1:$T$32</definedName>
    <definedName name="_xlnm.Print_Area" localSheetId="2">'Only DA Arrear'!$A$1:$T$31</definedName>
  </definedNames>
  <calcPr calcId="179021"/>
</workbook>
</file>

<file path=xl/calcChain.xml><?xml version="1.0" encoding="utf-8"?>
<calcChain xmlns="http://schemas.openxmlformats.org/spreadsheetml/2006/main">
  <c r="AB11" i="28" l="1"/>
  <c r="AB10" i="28"/>
  <c r="AB9" i="28"/>
  <c r="Q3" i="28"/>
  <c r="J3" i="28"/>
  <c r="Y2" i="28"/>
  <c r="A2" i="28"/>
  <c r="AB1" i="28"/>
  <c r="Y1" i="28"/>
  <c r="X1" i="28"/>
  <c r="AC17" i="28" s="1"/>
  <c r="AB9" i="2"/>
  <c r="AB10" i="2"/>
  <c r="Y2" i="2"/>
  <c r="Z15" i="2" s="1"/>
  <c r="AB11" i="2"/>
  <c r="G28" i="28" l="1"/>
  <c r="AC10" i="28"/>
  <c r="AD10" i="28" s="1"/>
  <c r="C10" i="28" s="1"/>
  <c r="AD17" i="28"/>
  <c r="C17" i="28" s="1"/>
  <c r="AC9" i="28"/>
  <c r="AD9" i="28" s="1"/>
  <c r="C9" i="28" s="1"/>
  <c r="AC11" i="28"/>
  <c r="AD11" i="28" s="1"/>
  <c r="C11" i="28" s="1"/>
  <c r="AC12" i="28"/>
  <c r="AD12" i="28" s="1"/>
  <c r="C12" i="28" s="1"/>
  <c r="AC13" i="28"/>
  <c r="AD13" i="28" s="1"/>
  <c r="C13" i="28" s="1"/>
  <c r="AC14" i="28"/>
  <c r="AD14" i="28" s="1"/>
  <c r="C14" i="28" s="1"/>
  <c r="AC16" i="28"/>
  <c r="AD16" i="28" s="1"/>
  <c r="C16" i="28" s="1"/>
  <c r="Z19" i="2"/>
  <c r="C15" i="28" l="1"/>
  <c r="C18" i="28"/>
  <c r="D16" i="28"/>
  <c r="G16" i="28"/>
  <c r="E16" i="28"/>
  <c r="D12" i="28"/>
  <c r="G12" i="28"/>
  <c r="K12" i="28" s="1"/>
  <c r="E12" i="28"/>
  <c r="D10" i="28"/>
  <c r="G10" i="28"/>
  <c r="E10" i="28"/>
  <c r="D14" i="28"/>
  <c r="G14" i="28"/>
  <c r="K14" i="28" s="1"/>
  <c r="E14" i="28"/>
  <c r="G9" i="28"/>
  <c r="K9" i="28" s="1"/>
  <c r="E9" i="28"/>
  <c r="D9" i="28"/>
  <c r="D13" i="28"/>
  <c r="G13" i="28"/>
  <c r="E13" i="28"/>
  <c r="G11" i="28"/>
  <c r="E11" i="28"/>
  <c r="D11" i="28"/>
  <c r="D17" i="28"/>
  <c r="G17" i="28"/>
  <c r="E17" i="28"/>
  <c r="F10" i="28" l="1"/>
  <c r="F16" i="28"/>
  <c r="F17" i="28"/>
  <c r="F13" i="28"/>
  <c r="H17" i="28"/>
  <c r="L17" i="28" s="1"/>
  <c r="I17" i="28"/>
  <c r="M17" i="28" s="1"/>
  <c r="I11" i="28"/>
  <c r="M11" i="28" s="1"/>
  <c r="H11" i="28"/>
  <c r="L11" i="28" s="1"/>
  <c r="H13" i="28"/>
  <c r="L13" i="28" s="1"/>
  <c r="I13" i="28"/>
  <c r="M13" i="28" s="1"/>
  <c r="H10" i="28"/>
  <c r="I10" i="28"/>
  <c r="M10" i="28" s="1"/>
  <c r="G18" i="28"/>
  <c r="H16" i="28"/>
  <c r="L16" i="28" s="1"/>
  <c r="I16" i="28"/>
  <c r="M16" i="28" s="1"/>
  <c r="I9" i="28"/>
  <c r="H9" i="28"/>
  <c r="H14" i="28"/>
  <c r="I14" i="28"/>
  <c r="M14" i="28" s="1"/>
  <c r="H12" i="28"/>
  <c r="L12" i="28" s="1"/>
  <c r="I12" i="28"/>
  <c r="M12" i="28" s="1"/>
  <c r="E18" i="28"/>
  <c r="D18" i="28"/>
  <c r="K17" i="28"/>
  <c r="F11" i="28"/>
  <c r="K11" i="28"/>
  <c r="K13" i="28"/>
  <c r="F9" i="28"/>
  <c r="F14" i="28"/>
  <c r="K10" i="28"/>
  <c r="F12" i="28"/>
  <c r="K16" i="28"/>
  <c r="J13" i="28" l="1"/>
  <c r="N13" i="28" s="1"/>
  <c r="F18" i="28"/>
  <c r="J16" i="28"/>
  <c r="N16" i="28" s="1"/>
  <c r="O16" i="28" s="1"/>
  <c r="J10" i="28"/>
  <c r="N10" i="28" s="1"/>
  <c r="K18" i="28"/>
  <c r="J17" i="28"/>
  <c r="N17" i="28" s="1"/>
  <c r="L10" i="28"/>
  <c r="J11" i="28"/>
  <c r="N11" i="28" s="1"/>
  <c r="J9" i="28"/>
  <c r="M18" i="28"/>
  <c r="H18" i="28"/>
  <c r="L9" i="28"/>
  <c r="K15" i="28"/>
  <c r="F15" i="28"/>
  <c r="C19" i="28"/>
  <c r="L18" i="28"/>
  <c r="J12" i="28"/>
  <c r="N12" i="28" s="1"/>
  <c r="O12" i="28" s="1"/>
  <c r="J14" i="28"/>
  <c r="N14" i="28" s="1"/>
  <c r="O14" i="28" s="1"/>
  <c r="L14" i="28"/>
  <c r="I18" i="28"/>
  <c r="M9" i="28"/>
  <c r="Q13" i="28" l="1"/>
  <c r="P13" i="28" s="1"/>
  <c r="O13" i="28"/>
  <c r="Q11" i="28"/>
  <c r="P11" i="28" s="1"/>
  <c r="O11" i="28"/>
  <c r="Q17" i="28"/>
  <c r="P17" i="28" s="1"/>
  <c r="O17" i="28"/>
  <c r="O18" i="28" s="1"/>
  <c r="Q10" i="28"/>
  <c r="P10" i="28" s="1"/>
  <c r="O10" i="28"/>
  <c r="F19" i="28"/>
  <c r="K19" i="28"/>
  <c r="J18" i="28"/>
  <c r="Q12" i="28"/>
  <c r="P12" i="28" s="1"/>
  <c r="R12" i="28" s="1"/>
  <c r="S12" i="28" s="1"/>
  <c r="Q14" i="28"/>
  <c r="P14" i="28" s="1"/>
  <c r="R14" i="28" s="1"/>
  <c r="S14" i="28" s="1"/>
  <c r="E15" i="28"/>
  <c r="E19" i="28" s="1"/>
  <c r="D15" i="28"/>
  <c r="D19" i="28" s="1"/>
  <c r="I15" i="28"/>
  <c r="I19" i="28" s="1"/>
  <c r="G15" i="28"/>
  <c r="G19" i="28" s="1"/>
  <c r="N18" i="28"/>
  <c r="Q16" i="28"/>
  <c r="Q18" i="28" s="1"/>
  <c r="N9" i="28"/>
  <c r="O9" i="28" s="1"/>
  <c r="O15" i="28" s="1"/>
  <c r="O19" i="28" l="1"/>
  <c r="R10" i="28"/>
  <c r="S10" i="28" s="1"/>
  <c r="R17" i="28"/>
  <c r="S17" i="28" s="1"/>
  <c r="R11" i="28"/>
  <c r="S11" i="28" s="1"/>
  <c r="R13" i="28"/>
  <c r="S13" i="28" s="1"/>
  <c r="M15" i="28"/>
  <c r="M19" i="28" s="1"/>
  <c r="H15" i="28"/>
  <c r="H19" i="28" s="1"/>
  <c r="Q9" i="28"/>
  <c r="P16" i="28"/>
  <c r="L15" i="28"/>
  <c r="L19" i="28" s="1"/>
  <c r="P18" i="28" l="1"/>
  <c r="R16" i="28"/>
  <c r="J15" i="28"/>
  <c r="J19" i="28" s="1"/>
  <c r="P9" i="28"/>
  <c r="Q15" i="28" l="1"/>
  <c r="Q19" i="28" s="1"/>
  <c r="N15" i="28"/>
  <c r="R9" i="28"/>
  <c r="R18" i="28"/>
  <c r="S16" i="28"/>
  <c r="S18" i="28" s="1"/>
  <c r="S9" i="28" l="1"/>
  <c r="N19" i="28"/>
  <c r="P15" i="28" l="1"/>
  <c r="S15" i="28" l="1"/>
  <c r="R15" i="28"/>
  <c r="R19" i="28" s="1"/>
  <c r="P19" i="28"/>
  <c r="D21" i="28" s="1"/>
  <c r="S19" i="28" l="1"/>
  <c r="J20" i="28" s="1"/>
  <c r="AB1" i="2" l="1"/>
  <c r="Y1" i="2"/>
  <c r="X1" i="2"/>
  <c r="B17" i="28" l="1"/>
  <c r="B14" i="28"/>
  <c r="B12" i="28"/>
  <c r="B11" i="28"/>
  <c r="B10" i="28"/>
  <c r="B16" i="28"/>
  <c r="B13" i="28"/>
  <c r="AC15" i="2"/>
  <c r="AD15" i="2" s="1"/>
  <c r="AC10" i="2"/>
  <c r="AD10" i="2" s="1"/>
  <c r="C10" i="2" s="1"/>
  <c r="G10" i="2" s="1"/>
  <c r="AC12" i="2"/>
  <c r="AD12" i="2" s="1"/>
  <c r="C12" i="2" s="1"/>
  <c r="G12" i="2" s="1"/>
  <c r="AC14" i="2"/>
  <c r="AD14" i="2" s="1"/>
  <c r="C14" i="2" s="1"/>
  <c r="G14" i="2" s="1"/>
  <c r="AC17" i="2"/>
  <c r="AD17" i="2" s="1"/>
  <c r="C17" i="2" s="1"/>
  <c r="AC19" i="2"/>
  <c r="AD19" i="2" s="1"/>
  <c r="AC11" i="2"/>
  <c r="AD11" i="2" s="1"/>
  <c r="C11" i="2" s="1"/>
  <c r="G11" i="2" s="1"/>
  <c r="AC13" i="2"/>
  <c r="AD13" i="2" s="1"/>
  <c r="C13" i="2" s="1"/>
  <c r="G13" i="2" s="1"/>
  <c r="AC18" i="2"/>
  <c r="AD18" i="2" s="1"/>
  <c r="C18" i="2" s="1"/>
  <c r="G18" i="2" s="1"/>
  <c r="AC9" i="2"/>
  <c r="AD9" i="2" s="1"/>
  <c r="C9" i="2" s="1"/>
  <c r="Q3" i="2"/>
  <c r="AE19" i="2" l="1"/>
  <c r="C19" i="2" s="1"/>
  <c r="G17" i="2"/>
  <c r="G9" i="2"/>
  <c r="AE15" i="2"/>
  <c r="C15" i="2" s="1"/>
  <c r="B10" i="2"/>
  <c r="B12" i="2"/>
  <c r="B14" i="2"/>
  <c r="B18" i="2"/>
  <c r="B11" i="2"/>
  <c r="B13" i="2"/>
  <c r="B17" i="2"/>
  <c r="B19" i="2"/>
  <c r="J3" i="2"/>
  <c r="G30" i="2" s="1"/>
  <c r="A2" i="2"/>
  <c r="G19" i="2" l="1"/>
  <c r="C20" i="2"/>
  <c r="G15" i="2"/>
  <c r="G16" i="2" s="1"/>
  <c r="C16" i="2"/>
  <c r="D15" i="2"/>
  <c r="E15" i="2"/>
  <c r="D9" i="2"/>
  <c r="H9" i="2"/>
  <c r="E9" i="2"/>
  <c r="K9" i="2"/>
  <c r="I9" i="2"/>
  <c r="K15" i="2" l="1"/>
  <c r="F15" i="2"/>
  <c r="I15" i="2"/>
  <c r="M15" i="2" s="1"/>
  <c r="H15" i="2"/>
  <c r="L9" i="2"/>
  <c r="M9" i="2"/>
  <c r="D10" i="2"/>
  <c r="E10" i="2"/>
  <c r="J9" i="2"/>
  <c r="F9" i="2"/>
  <c r="L15" i="2" l="1"/>
  <c r="J15" i="2"/>
  <c r="N15" i="2" s="1"/>
  <c r="O15" i="2" s="1"/>
  <c r="K10" i="2"/>
  <c r="H11" i="2"/>
  <c r="I10" i="2"/>
  <c r="H10" i="2"/>
  <c r="N9" i="2"/>
  <c r="E11" i="2"/>
  <c r="D11" i="2"/>
  <c r="K11" i="2"/>
  <c r="F10" i="2"/>
  <c r="Q15" i="2" l="1"/>
  <c r="P15" i="2" s="1"/>
  <c r="Q9" i="2"/>
  <c r="O9" i="2"/>
  <c r="L10" i="2"/>
  <c r="M10" i="2"/>
  <c r="J10" i="2"/>
  <c r="I11" i="2"/>
  <c r="M11" i="2" s="1"/>
  <c r="H12" i="2"/>
  <c r="E12" i="2"/>
  <c r="D12" i="2"/>
  <c r="L11" i="2"/>
  <c r="F11" i="2"/>
  <c r="R15" i="2" l="1"/>
  <c r="S15" i="2" s="1"/>
  <c r="P9" i="2"/>
  <c r="N10" i="2"/>
  <c r="O10" i="2" s="1"/>
  <c r="J11" i="2"/>
  <c r="N11" i="2" s="1"/>
  <c r="K12" i="2"/>
  <c r="I12" i="2"/>
  <c r="J12" i="2" s="1"/>
  <c r="F12" i="2"/>
  <c r="H13" i="2"/>
  <c r="E13" i="2"/>
  <c r="D13" i="2"/>
  <c r="L12" i="2"/>
  <c r="R9" i="2" l="1"/>
  <c r="S9" i="2" s="1"/>
  <c r="Q10" i="2"/>
  <c r="N12" i="2"/>
  <c r="O12" i="2" s="1"/>
  <c r="M12" i="2"/>
  <c r="K13" i="2"/>
  <c r="I13" i="2"/>
  <c r="M13" i="2" s="1"/>
  <c r="O11" i="2"/>
  <c r="Q11" i="2"/>
  <c r="P11" i="2" s="1"/>
  <c r="E14" i="2"/>
  <c r="E16" i="2" s="1"/>
  <c r="D14" i="2"/>
  <c r="D16" i="2" s="1"/>
  <c r="F13" i="2"/>
  <c r="L13" i="2"/>
  <c r="Q12" i="2" l="1"/>
  <c r="P10" i="2"/>
  <c r="J13" i="2"/>
  <c r="N13" i="2" s="1"/>
  <c r="K14" i="2"/>
  <c r="K16" i="2" s="1"/>
  <c r="P12" i="2"/>
  <c r="R12" i="2" s="1"/>
  <c r="S12" i="2" s="1"/>
  <c r="D17" i="2"/>
  <c r="E17" i="2"/>
  <c r="H14" i="2"/>
  <c r="H16" i="2" s="1"/>
  <c r="I14" i="2"/>
  <c r="I16" i="2" s="1"/>
  <c r="R11" i="2"/>
  <c r="S11" i="2" s="1"/>
  <c r="F14" i="2"/>
  <c r="F16" i="2" s="1"/>
  <c r="R10" i="2" l="1"/>
  <c r="C21" i="2"/>
  <c r="M14" i="2"/>
  <c r="M16" i="2" s="1"/>
  <c r="O13" i="2"/>
  <c r="L14" i="2"/>
  <c r="L16" i="2" s="1"/>
  <c r="K17" i="2"/>
  <c r="J14" i="2"/>
  <c r="J16" i="2" s="1"/>
  <c r="F17" i="2"/>
  <c r="D18" i="2"/>
  <c r="E18" i="2"/>
  <c r="K18" i="2"/>
  <c r="H17" i="2"/>
  <c r="I17" i="2"/>
  <c r="Q13" i="2"/>
  <c r="S10" i="2" l="1"/>
  <c r="M17" i="2"/>
  <c r="N14" i="2"/>
  <c r="P13" i="2"/>
  <c r="L17" i="2"/>
  <c r="G20" i="2"/>
  <c r="G21" i="2" s="1"/>
  <c r="E19" i="2"/>
  <c r="E20" i="2" s="1"/>
  <c r="E21" i="2" s="1"/>
  <c r="D19" i="2"/>
  <c r="D20" i="2" s="1"/>
  <c r="D21" i="2" s="1"/>
  <c r="I18" i="2"/>
  <c r="M18" i="2" s="1"/>
  <c r="H18" i="2"/>
  <c r="L18" i="2" s="1"/>
  <c r="F18" i="2"/>
  <c r="J17" i="2"/>
  <c r="Q14" i="2" l="1"/>
  <c r="Q16" i="2" s="1"/>
  <c r="N16" i="2"/>
  <c r="R13" i="2"/>
  <c r="S13" i="2" s="1"/>
  <c r="F19" i="2"/>
  <c r="F20" i="2" s="1"/>
  <c r="F21" i="2" s="1"/>
  <c r="K19" i="2"/>
  <c r="K20" i="2" s="1"/>
  <c r="K21" i="2" s="1"/>
  <c r="O14" i="2"/>
  <c r="O16" i="2" s="1"/>
  <c r="N17" i="2"/>
  <c r="Q17" i="2" s="1"/>
  <c r="H19" i="2"/>
  <c r="H20" i="2" s="1"/>
  <c r="H21" i="2" s="1"/>
  <c r="I19" i="2"/>
  <c r="I20" i="2" s="1"/>
  <c r="I21" i="2" s="1"/>
  <c r="J18" i="2"/>
  <c r="P14" i="2" l="1"/>
  <c r="P16" i="2" s="1"/>
  <c r="M19" i="2"/>
  <c r="M20" i="2" s="1"/>
  <c r="M21" i="2" s="1"/>
  <c r="J19" i="2"/>
  <c r="N19" i="2" s="1"/>
  <c r="O19" i="2" s="1"/>
  <c r="L19" i="2"/>
  <c r="L20" i="2" s="1"/>
  <c r="L21" i="2" s="1"/>
  <c r="P17" i="2"/>
  <c r="O17" i="2"/>
  <c r="N18" i="2"/>
  <c r="R14" i="2" l="1"/>
  <c r="R16" i="2" s="1"/>
  <c r="N20" i="2"/>
  <c r="N21" i="2" s="1"/>
  <c r="Q19" i="2"/>
  <c r="P19" i="2" s="1"/>
  <c r="R19" i="2" s="1"/>
  <c r="S19" i="2" s="1"/>
  <c r="J20" i="2"/>
  <c r="J21" i="2" s="1"/>
  <c r="S14" i="2"/>
  <c r="R17" i="2"/>
  <c r="S17" i="2" s="1"/>
  <c r="Q18" i="2"/>
  <c r="O18" i="2"/>
  <c r="O20" i="2" s="1"/>
  <c r="Q20" i="2" l="1"/>
  <c r="Q21" i="2" s="1"/>
  <c r="S16" i="2"/>
  <c r="O21" i="2"/>
  <c r="P18" i="2"/>
  <c r="R18" i="2" l="1"/>
  <c r="R20" i="2" s="1"/>
  <c r="R21" i="2" s="1"/>
  <c r="P20" i="2"/>
  <c r="P21" i="2" l="1"/>
  <c r="S18" i="2"/>
  <c r="S20" i="2" s="1"/>
  <c r="D23" i="2" l="1"/>
  <c r="S21" i="2"/>
  <c r="J22" i="2" l="1"/>
</calcChain>
</file>

<file path=xl/sharedStrings.xml><?xml version="1.0" encoding="utf-8"?>
<sst xmlns="http://schemas.openxmlformats.org/spreadsheetml/2006/main" count="113" uniqueCount="52">
  <si>
    <t>Serial No.</t>
  </si>
  <si>
    <t>H.R.A.</t>
  </si>
  <si>
    <t>Month
&amp; 
Year</t>
  </si>
  <si>
    <t>Basic
 Pay</t>
  </si>
  <si>
    <t>Pay Due</t>
  </si>
  <si>
    <t>Pay Drawn</t>
  </si>
  <si>
    <t>Pay Difference</t>
  </si>
  <si>
    <t>NPS</t>
  </si>
  <si>
    <t>Deducation</t>
  </si>
  <si>
    <t>TOTAL</t>
  </si>
  <si>
    <t>Name of Employee :-</t>
  </si>
  <si>
    <t>S.R. NO.</t>
  </si>
  <si>
    <t>EMPLOYEE NAME</t>
  </si>
  <si>
    <t>POST</t>
  </si>
  <si>
    <t>7th Pay Basic</t>
  </si>
  <si>
    <t>Sr. No. -</t>
  </si>
  <si>
    <t>NPS/GPF</t>
  </si>
  <si>
    <t>GPF / NPS</t>
  </si>
  <si>
    <t>GPF</t>
  </si>
  <si>
    <t>S.R.</t>
  </si>
  <si>
    <t>Date :</t>
  </si>
  <si>
    <t>For Copying And Necessary Action</t>
  </si>
  <si>
    <t>Treasury Officer / Deputy treasury  Officer</t>
  </si>
  <si>
    <t>Related Employee Sh./Smt./Mis.</t>
  </si>
  <si>
    <t>File Register</t>
  </si>
  <si>
    <t>Old  7th Pay HRA % :-</t>
  </si>
  <si>
    <t>New  7th Pay HRA % :-</t>
  </si>
  <si>
    <t xml:space="preserve">Basic
</t>
  </si>
  <si>
    <t>INCOME TAX</t>
  </si>
  <si>
    <t xml:space="preserve">POST:- </t>
  </si>
  <si>
    <t>Cash Amount in Words :</t>
  </si>
  <si>
    <t>SEAL AND SIGN OF DDO</t>
  </si>
  <si>
    <t>YES</t>
  </si>
  <si>
    <t>NO</t>
  </si>
  <si>
    <t>surrr</t>
  </si>
  <si>
    <t>DA to be  Drawn %</t>
  </si>
  <si>
    <t>.</t>
  </si>
  <si>
    <t>DA  Being Drawn %</t>
  </si>
  <si>
    <t>Fill Here Employee Details</t>
  </si>
  <si>
    <t>Name of School/Office</t>
  </si>
  <si>
    <t xml:space="preserve">DA Drawn Statement  </t>
  </si>
  <si>
    <t>Surr. Arrear</t>
  </si>
  <si>
    <t>T..
V. 
No.&amp;
Date</t>
  </si>
  <si>
    <t>TV No. /Date</t>
  </si>
  <si>
    <t>For Copying And Necessary Action-</t>
  </si>
  <si>
    <t>DA</t>
  </si>
  <si>
    <t>TOTAL DEDUCTION</t>
  </si>
  <si>
    <t>AMOUNT IN CASH</t>
  </si>
  <si>
    <t>Sr.Tr.</t>
  </si>
  <si>
    <t>Raj Kumar</t>
  </si>
  <si>
    <t>For how Many Months Arrear to be  prepared                                                             From                            To</t>
  </si>
  <si>
    <r>
      <t xml:space="preserve">Surrender Leave taken in  </t>
    </r>
    <r>
      <rPr>
        <b/>
        <sz val="12"/>
        <color theme="0"/>
        <rFont val="Vijaya"/>
        <family val="1"/>
      </rPr>
      <t>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</si>
</sst>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56" x14ac:knownFonts="1">
    <font>
      <sz val="11"/>
      <color theme="1"/>
      <name val="Calibri"/>
      <family val="2"/>
      <scheme val="minor"/>
    </font>
    <font>
      <sz val="14"/>
      <color theme="1"/>
      <name val="Times New Roman"/>
      <family val="1"/>
    </font>
    <font>
      <sz val="8"/>
      <color theme="1"/>
      <name val="Times New Roman"/>
      <family val="1"/>
    </font>
    <font>
      <sz val="11"/>
      <color theme="1"/>
      <name val="Times New Roman"/>
      <family val="1"/>
    </font>
    <font>
      <sz val="14"/>
      <color theme="1"/>
      <name val="DevLys 010"/>
    </font>
    <font>
      <sz val="12"/>
      <color theme="1"/>
      <name val="Calibri"/>
      <family val="2"/>
      <scheme val="minor"/>
    </font>
    <font>
      <sz val="14"/>
      <color theme="1"/>
      <name val="Calibri"/>
      <family val="2"/>
      <scheme val="minor"/>
    </font>
    <font>
      <b/>
      <sz val="10"/>
      <color theme="1"/>
      <name val="Times New Roman"/>
      <family val="1"/>
    </font>
    <font>
      <b/>
      <sz val="14"/>
      <color theme="1"/>
      <name val="Kruti Dev 010"/>
    </font>
    <font>
      <b/>
      <sz val="8"/>
      <color theme="1"/>
      <name val="Times New Roman"/>
      <family val="1"/>
    </font>
    <font>
      <b/>
      <sz val="12"/>
      <color rgb="FF002060"/>
      <name val="Calibri"/>
      <family val="2"/>
      <scheme val="minor"/>
    </font>
    <font>
      <b/>
      <sz val="12"/>
      <color rgb="FF002060"/>
      <name val="Times New Roman"/>
      <family val="1"/>
    </font>
    <font>
      <b/>
      <sz val="11"/>
      <color theme="1"/>
      <name val="Calibri"/>
      <family val="2"/>
      <scheme val="minor"/>
    </font>
    <font>
      <b/>
      <sz val="14"/>
      <color rgb="FF002060"/>
      <name val="Calibri"/>
      <family val="2"/>
      <scheme val="minor"/>
    </font>
    <font>
      <b/>
      <sz val="12"/>
      <color theme="1"/>
      <name val="Calibri"/>
      <family val="2"/>
      <scheme val="minor"/>
    </font>
    <font>
      <b/>
      <sz val="9"/>
      <color theme="1"/>
      <name val="Times New Roman"/>
      <family val="1"/>
    </font>
    <font>
      <b/>
      <i/>
      <sz val="12"/>
      <color theme="1"/>
      <name val="Calibri"/>
      <family val="2"/>
      <scheme val="minor"/>
    </font>
    <font>
      <b/>
      <i/>
      <sz val="12"/>
      <color theme="1"/>
      <name val="Cambria"/>
      <family val="1"/>
      <scheme val="major"/>
    </font>
    <font>
      <b/>
      <i/>
      <sz val="14"/>
      <color theme="1"/>
      <name val="Cambria"/>
      <family val="1"/>
      <scheme val="major"/>
    </font>
    <font>
      <b/>
      <i/>
      <sz val="11"/>
      <color theme="1"/>
      <name val="Cambria"/>
      <family val="1"/>
      <scheme val="major"/>
    </font>
    <font>
      <b/>
      <i/>
      <u/>
      <sz val="14"/>
      <color theme="1"/>
      <name val="Calibri"/>
      <family val="2"/>
      <scheme val="minor"/>
    </font>
    <font>
      <b/>
      <sz val="11"/>
      <color theme="1"/>
      <name val="Cambria"/>
      <family val="1"/>
      <scheme val="major"/>
    </font>
    <font>
      <b/>
      <i/>
      <sz val="10"/>
      <color theme="1"/>
      <name val="Cambria"/>
      <family val="1"/>
      <scheme val="major"/>
    </font>
    <font>
      <b/>
      <i/>
      <sz val="9"/>
      <color theme="1"/>
      <name val="Cambria"/>
      <family val="1"/>
      <scheme val="major"/>
    </font>
    <font>
      <b/>
      <i/>
      <sz val="11"/>
      <color theme="1"/>
      <name val="Calibri"/>
      <family val="2"/>
      <scheme val="minor"/>
    </font>
    <font>
      <b/>
      <i/>
      <sz val="12"/>
      <name val="Calibri"/>
      <family val="2"/>
      <scheme val="minor"/>
    </font>
    <font>
      <b/>
      <i/>
      <sz val="13"/>
      <color theme="1"/>
      <name val="Calibri"/>
      <family val="2"/>
      <scheme val="minor"/>
    </font>
    <font>
      <i/>
      <sz val="14"/>
      <color theme="1"/>
      <name val="Calibri"/>
      <family val="2"/>
      <scheme val="minor"/>
    </font>
    <font>
      <i/>
      <sz val="14"/>
      <color theme="1"/>
      <name val="Kruti Dev 010"/>
    </font>
    <font>
      <i/>
      <sz val="11"/>
      <color theme="1"/>
      <name val="Calibri"/>
      <family val="2"/>
      <scheme val="minor"/>
    </font>
    <font>
      <i/>
      <sz val="12"/>
      <color theme="1"/>
      <name val="Calibri"/>
      <family val="2"/>
      <scheme val="minor"/>
    </font>
    <font>
      <i/>
      <sz val="14"/>
      <color theme="1"/>
      <name val="DevLys 010"/>
    </font>
    <font>
      <i/>
      <sz val="13"/>
      <color theme="1"/>
      <name val="Calibri"/>
      <family val="2"/>
      <scheme val="minor"/>
    </font>
    <font>
      <i/>
      <sz val="12"/>
      <color theme="1"/>
      <name val="DevLys 010"/>
    </font>
    <font>
      <b/>
      <i/>
      <sz val="16"/>
      <color rgb="FF002060"/>
      <name val="Calibri"/>
      <family val="2"/>
      <scheme val="minor"/>
    </font>
    <font>
      <b/>
      <sz val="10"/>
      <color theme="1"/>
      <name val="Calibri"/>
      <family val="2"/>
      <scheme val="minor"/>
    </font>
    <font>
      <b/>
      <i/>
      <sz val="10"/>
      <color theme="1"/>
      <name val="Calibri"/>
      <family val="2"/>
      <scheme val="minor"/>
    </font>
    <font>
      <sz val="11"/>
      <color theme="3" tint="-0.499984740745262"/>
      <name val="Calibri"/>
      <family val="2"/>
      <scheme val="minor"/>
    </font>
    <font>
      <sz val="11"/>
      <name val="Calibri"/>
      <family val="2"/>
      <scheme val="minor"/>
    </font>
    <font>
      <b/>
      <i/>
      <u/>
      <sz val="14"/>
      <color rgb="FFFF0000"/>
      <name val="Calibri"/>
      <family val="2"/>
      <scheme val="minor"/>
    </font>
    <font>
      <b/>
      <i/>
      <sz val="24"/>
      <color rgb="FF00B0F0"/>
      <name val="Calibri"/>
      <family val="2"/>
      <scheme val="minor"/>
    </font>
    <font>
      <b/>
      <i/>
      <sz val="13"/>
      <color rgb="FF002060"/>
      <name val="Calibri"/>
      <family val="2"/>
      <scheme val="minor"/>
    </font>
    <font>
      <b/>
      <i/>
      <sz val="14"/>
      <color rgb="FF632523"/>
      <name val="Calibri"/>
      <family val="2"/>
      <scheme val="minor"/>
    </font>
    <font>
      <b/>
      <i/>
      <sz val="14"/>
      <color rgb="FFCC00CC"/>
      <name val="Calibri"/>
      <family val="2"/>
      <scheme val="minor"/>
    </font>
    <font>
      <b/>
      <i/>
      <sz val="14"/>
      <color rgb="FF660033"/>
      <name val="Calibri"/>
      <family val="2"/>
      <scheme val="minor"/>
    </font>
    <font>
      <b/>
      <i/>
      <u/>
      <sz val="14"/>
      <color theme="0"/>
      <name val="Calibri"/>
      <family val="2"/>
      <scheme val="minor"/>
    </font>
    <font>
      <b/>
      <sz val="14"/>
      <color theme="0"/>
      <name val="Calibri"/>
      <family val="2"/>
      <scheme val="minor"/>
    </font>
    <font>
      <b/>
      <sz val="11"/>
      <color theme="1"/>
      <name val="Times New Roman"/>
      <family val="1"/>
    </font>
    <font>
      <b/>
      <i/>
      <sz val="12"/>
      <color rgb="FFFF0000"/>
      <name val="Calibri"/>
      <family val="2"/>
      <scheme val="minor"/>
    </font>
    <font>
      <b/>
      <sz val="12"/>
      <color rgb="FFFF0000"/>
      <name val="Calibri"/>
      <family val="2"/>
      <scheme val="minor"/>
    </font>
    <font>
      <sz val="12"/>
      <color rgb="FFFF0000"/>
      <name val="Times New Roman"/>
      <family val="1"/>
    </font>
    <font>
      <sz val="12"/>
      <color theme="1"/>
      <name val="Times New Roman"/>
      <family val="1"/>
    </font>
    <font>
      <b/>
      <sz val="10"/>
      <color theme="3" tint="-0.499984740745262"/>
      <name val="Calibri"/>
      <family val="2"/>
      <scheme val="minor"/>
    </font>
    <font>
      <b/>
      <sz val="10"/>
      <name val="Calibri"/>
      <family val="2"/>
      <scheme val="minor"/>
    </font>
    <font>
      <b/>
      <sz val="12"/>
      <color theme="0"/>
      <name val="Vijaya"/>
      <family val="1"/>
    </font>
    <font>
      <b/>
      <sz val="14"/>
      <color theme="0"/>
      <name val="Vijaya"/>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499984740745262"/>
        <bgColor indexed="64"/>
      </patternFill>
    </fill>
    <fill>
      <patternFill patternType="solid">
        <fgColor theme="0" tint="-4.9989318521683403E-2"/>
        <bgColor indexed="64"/>
      </patternFill>
    </fill>
  </fills>
  <borders count="15">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double">
        <color theme="9" tint="-0.249977111117893"/>
      </left>
      <right style="double">
        <color theme="9" tint="-0.249977111117893"/>
      </right>
      <top style="double">
        <color theme="9" tint="-0.249977111117893"/>
      </top>
      <bottom style="double">
        <color theme="9" tint="-0.249977111117893"/>
      </bottom>
      <diagonal/>
    </border>
    <border>
      <left style="thin">
        <color theme="9" tint="-0.249977111117893"/>
      </left>
      <right style="thin">
        <color theme="9" tint="-0.249977111117893"/>
      </right>
      <top/>
      <bottom style="thin">
        <color theme="9" tint="-0.249977111117893"/>
      </bottom>
      <diagonal/>
    </border>
    <border>
      <left/>
      <right/>
      <top/>
      <bottom style="thin">
        <color theme="9" tint="-0.249977111117893"/>
      </bottom>
      <diagonal/>
    </border>
    <border>
      <left style="double">
        <color theme="9" tint="-0.249977111117893"/>
      </left>
      <right/>
      <top style="double">
        <color theme="9" tint="-0.249977111117893"/>
      </top>
      <bottom style="double">
        <color theme="9" tint="-0.249977111117893"/>
      </bottom>
      <diagonal/>
    </border>
    <border>
      <left style="double">
        <color theme="9" tint="-0.249977111117893"/>
      </left>
      <right style="double">
        <color theme="9" tint="-0.249977111117893"/>
      </right>
      <top/>
      <bottom style="double">
        <color theme="9" tint="-0.249977111117893"/>
      </bottom>
      <diagonal/>
    </border>
    <border>
      <left/>
      <right/>
      <top style="thin">
        <color theme="9" tint="-0.249977111117893"/>
      </top>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double">
        <color theme="9" tint="-0.249977111117893"/>
      </left>
      <right/>
      <top/>
      <bottom/>
      <diagonal/>
    </border>
    <border>
      <left style="thin">
        <color theme="9" tint="-0.249977111117893"/>
      </left>
      <right/>
      <top style="thin">
        <color theme="9" tint="-0.249977111117893"/>
      </top>
      <bottom style="thin">
        <color theme="9" tint="-0.249977111117893"/>
      </bottom>
      <diagonal/>
    </border>
    <border>
      <left style="thin">
        <color indexed="64"/>
      </left>
      <right style="thin">
        <color indexed="64"/>
      </right>
      <top style="thin">
        <color indexed="64"/>
      </top>
      <bottom style="thin">
        <color indexed="64"/>
      </bottom>
      <diagonal/>
    </border>
    <border>
      <left/>
      <right style="double">
        <color theme="9" tint="-0.249977111117893"/>
      </right>
      <top style="double">
        <color theme="9" tint="-0.249977111117893"/>
      </top>
      <bottom style="double">
        <color theme="9" tint="-0.249977111117893"/>
      </bottom>
      <diagonal/>
    </border>
  </borders>
  <cellStyleXfs count="1">
    <xf numFmtId="0" fontId="0" fillId="0" borderId="0"/>
  </cellStyleXfs>
  <cellXfs count="126">
    <xf numFmtId="0" fontId="0" fillId="0" borderId="0" xfId="0"/>
    <xf numFmtId="0" fontId="4" fillId="0" borderId="0" xfId="0" applyFont="1" applyProtection="1">
      <protection hidden="1"/>
    </xf>
    <xf numFmtId="0" fontId="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0" fontId="0" fillId="0" borderId="0" xfId="0" applyProtection="1">
      <protection hidden="1"/>
    </xf>
    <xf numFmtId="0" fontId="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1" xfId="0" applyFont="1" applyBorder="1" applyAlignment="1" applyProtection="1">
      <alignment horizontal="center"/>
      <protection hidden="1"/>
    </xf>
    <xf numFmtId="0" fontId="7"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16" fontId="3" fillId="0" borderId="0" xfId="0" applyNumberFormat="1" applyFont="1" applyBorder="1" applyProtection="1">
      <protection hidden="1"/>
    </xf>
    <xf numFmtId="0" fontId="1" fillId="0" borderId="0" xfId="0" applyFont="1" applyBorder="1" applyProtection="1">
      <protection hidden="1"/>
    </xf>
    <xf numFmtId="0" fontId="14" fillId="3" borderId="0" xfId="0" applyFont="1" applyFill="1" applyAlignment="1" applyProtection="1">
      <alignment horizontal="center" vertical="center"/>
      <protection locked="0"/>
    </xf>
    <xf numFmtId="0" fontId="3" fillId="0" borderId="0" xfId="0" applyFont="1" applyAlignment="1" applyProtection="1">
      <alignment horizontal="center" vertical="center" wrapText="1"/>
      <protection hidden="1"/>
    </xf>
    <xf numFmtId="0" fontId="13" fillId="2" borderId="2"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0" fillId="0" borderId="0" xfId="0" applyAlignment="1" applyProtection="1">
      <alignment vertical="center"/>
      <protection hidden="1"/>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vertical="center"/>
      <protection locked="0"/>
    </xf>
    <xf numFmtId="0" fontId="12" fillId="2" borderId="3" xfId="0" applyFont="1" applyFill="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protection locked="0"/>
    </xf>
    <xf numFmtId="0" fontId="5" fillId="0" borderId="4" xfId="0" applyFont="1" applyBorder="1" applyAlignment="1" applyProtection="1">
      <alignment horizontal="right" vertical="center"/>
      <protection hidden="1"/>
    </xf>
    <xf numFmtId="0" fontId="0" fillId="4" borderId="0" xfId="0" applyFill="1" applyAlignment="1" applyProtection="1">
      <alignment horizontal="center" vertical="center"/>
      <protection hidden="1"/>
    </xf>
    <xf numFmtId="0" fontId="0" fillId="4" borderId="0" xfId="0" applyFill="1" applyProtection="1">
      <protection hidden="1"/>
    </xf>
    <xf numFmtId="0" fontId="10" fillId="4" borderId="0" xfId="0" applyFont="1" applyFill="1" applyAlignment="1" applyProtection="1">
      <alignment horizontal="center" vertical="center"/>
      <protection hidden="1"/>
    </xf>
    <xf numFmtId="0" fontId="10" fillId="4" borderId="0" xfId="0" applyFont="1" applyFill="1" applyProtection="1">
      <protection hidden="1"/>
    </xf>
    <xf numFmtId="0" fontId="10" fillId="4" borderId="0" xfId="0" applyFont="1" applyFill="1" applyAlignment="1" applyProtection="1">
      <protection hidden="1"/>
    </xf>
    <xf numFmtId="0" fontId="0" fillId="4" borderId="0" xfId="0" applyFill="1" applyAlignment="1" applyProtection="1">
      <protection hidden="1"/>
    </xf>
    <xf numFmtId="0" fontId="11"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0" fillId="4" borderId="0" xfId="0" applyFill="1" applyAlignment="1" applyProtection="1">
      <alignment vertical="center"/>
      <protection hidden="1"/>
    </xf>
    <xf numFmtId="0" fontId="8" fillId="4" borderId="0" xfId="0" applyFont="1" applyFill="1" applyBorder="1" applyAlignment="1" applyProtection="1">
      <alignment vertical="center" wrapText="1"/>
      <protection hidden="1"/>
    </xf>
    <xf numFmtId="0" fontId="13" fillId="4" borderId="0" xfId="0" applyFont="1" applyFill="1" applyBorder="1" applyAlignment="1" applyProtection="1">
      <alignment vertical="center"/>
      <protection hidden="1"/>
    </xf>
    <xf numFmtId="0" fontId="9" fillId="0" borderId="1" xfId="0" applyFont="1" applyBorder="1" applyProtection="1">
      <protection locked="0"/>
    </xf>
    <xf numFmtId="0" fontId="1" fillId="0" borderId="0" xfId="0" applyFont="1" applyBorder="1" applyAlignment="1" applyProtection="1">
      <alignment horizontal="center" vertical="center"/>
      <protection hidden="1"/>
    </xf>
    <xf numFmtId="0" fontId="6" fillId="0" borderId="0" xfId="0" applyFont="1" applyAlignment="1" applyProtection="1">
      <alignment horizontal="right" vertical="center"/>
      <protection hidden="1"/>
    </xf>
    <xf numFmtId="164" fontId="24" fillId="0" borderId="1" xfId="0" applyNumberFormat="1" applyFont="1" applyBorder="1" applyAlignment="1" applyProtection="1">
      <alignment horizontal="center" vertical="center"/>
      <protection hidden="1"/>
    </xf>
    <xf numFmtId="0" fontId="27" fillId="0" borderId="0" xfId="0" applyFont="1" applyProtection="1">
      <protection hidden="1"/>
    </xf>
    <xf numFmtId="0" fontId="28" fillId="0" borderId="0" xfId="0" applyFont="1" applyProtection="1">
      <protection hidden="1"/>
    </xf>
    <xf numFmtId="0" fontId="29" fillId="0" borderId="0" xfId="0" applyFont="1" applyProtection="1">
      <protection hidden="1"/>
    </xf>
    <xf numFmtId="0" fontId="31" fillId="0" borderId="0" xfId="0" applyFont="1" applyAlignment="1" applyProtection="1">
      <alignment horizontal="left" vertical="top"/>
      <protection hidden="1"/>
    </xf>
    <xf numFmtId="0" fontId="31" fillId="0" borderId="0" xfId="0" applyFont="1" applyProtection="1">
      <protection hidden="1"/>
    </xf>
    <xf numFmtId="0" fontId="33" fillId="0" borderId="0" xfId="0" applyFont="1" applyProtection="1">
      <protection hidden="1"/>
    </xf>
    <xf numFmtId="0" fontId="31" fillId="0" borderId="0" xfId="0" applyFont="1" applyAlignment="1" applyProtection="1">
      <protection hidden="1"/>
    </xf>
    <xf numFmtId="0" fontId="16" fillId="0" borderId="0" xfId="0" applyFont="1" applyAlignment="1" applyProtection="1">
      <protection hidden="1"/>
    </xf>
    <xf numFmtId="0" fontId="13" fillId="4" borderId="0" xfId="0" applyFont="1" applyFill="1" applyBorder="1" applyAlignment="1" applyProtection="1">
      <alignment horizontal="left" vertical="center"/>
      <protection hidden="1"/>
    </xf>
    <xf numFmtId="0" fontId="16" fillId="0" borderId="0" xfId="0" applyFont="1" applyBorder="1" applyAlignment="1" applyProtection="1">
      <alignment horizontal="left"/>
      <protection hidden="1"/>
    </xf>
    <xf numFmtId="0" fontId="22" fillId="0" borderId="1" xfId="0" applyFont="1" applyBorder="1" applyAlignment="1" applyProtection="1">
      <alignment horizontal="center" vertical="center"/>
      <protection hidden="1"/>
    </xf>
    <xf numFmtId="0" fontId="37" fillId="4" borderId="0" xfId="0" applyFont="1" applyFill="1" applyAlignment="1" applyProtection="1">
      <alignment vertical="center"/>
      <protection hidden="1"/>
    </xf>
    <xf numFmtId="164" fontId="0" fillId="0" borderId="0" xfId="0" applyNumberFormat="1" applyProtection="1">
      <protection hidden="1"/>
    </xf>
    <xf numFmtId="0" fontId="0" fillId="0" borderId="13" xfId="0" applyBorder="1" applyProtection="1">
      <protection hidden="1"/>
    </xf>
    <xf numFmtId="0" fontId="38" fillId="5" borderId="13" xfId="0" applyFont="1" applyFill="1" applyBorder="1" applyProtection="1">
      <protection hidden="1"/>
    </xf>
    <xf numFmtId="164" fontId="37" fillId="4" borderId="0" xfId="0" applyNumberFormat="1" applyFont="1" applyFill="1" applyAlignment="1" applyProtection="1">
      <alignment vertical="center"/>
      <protection hidden="1"/>
    </xf>
    <xf numFmtId="164" fontId="14" fillId="0" borderId="3" xfId="0" applyNumberFormat="1" applyFont="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39" fillId="4" borderId="0" xfId="0" applyFont="1" applyFill="1" applyAlignment="1">
      <alignment horizontal="center"/>
    </xf>
    <xf numFmtId="0" fontId="40" fillId="4" borderId="0" xfId="0" applyFont="1" applyFill="1" applyAlignment="1">
      <alignment horizontal="center"/>
    </xf>
    <xf numFmtId="0" fontId="41" fillId="4" borderId="0" xfId="0" applyFont="1" applyFill="1" applyAlignment="1">
      <alignment horizontal="center"/>
    </xf>
    <xf numFmtId="0" fontId="42" fillId="4" borderId="0" xfId="0" applyFont="1" applyFill="1" applyAlignment="1">
      <alignment horizontal="center"/>
    </xf>
    <xf numFmtId="0" fontId="43" fillId="4" borderId="0" xfId="0" applyFont="1" applyFill="1" applyAlignment="1">
      <alignment horizontal="center"/>
    </xf>
    <xf numFmtId="0" fontId="44" fillId="4" borderId="0" xfId="0" applyFont="1" applyFill="1" applyAlignment="1">
      <alignment horizontal="center"/>
    </xf>
    <xf numFmtId="0" fontId="45" fillId="4" borderId="0" xfId="0" applyFont="1" applyFill="1" applyBorder="1" applyAlignment="1" applyProtection="1">
      <alignment horizontal="center"/>
      <protection hidden="1"/>
    </xf>
    <xf numFmtId="0" fontId="8" fillId="4" borderId="0" xfId="0" applyFont="1" applyFill="1" applyBorder="1" applyAlignment="1" applyProtection="1">
      <alignment horizontal="center" vertical="center" wrapText="1"/>
      <protection hidden="1"/>
    </xf>
    <xf numFmtId="0" fontId="46" fillId="4" borderId="0" xfId="0" applyFont="1" applyFill="1" applyAlignment="1" applyProtection="1">
      <alignment horizontal="right" vertical="center"/>
      <protection hidden="1"/>
    </xf>
    <xf numFmtId="0" fontId="34" fillId="2" borderId="11" xfId="0" applyFont="1" applyFill="1" applyBorder="1" applyAlignment="1" applyProtection="1">
      <alignment horizontal="left" vertical="center"/>
      <protection locked="0"/>
    </xf>
    <xf numFmtId="0" fontId="34" fillId="2" borderId="0" xfId="0" applyFont="1" applyFill="1" applyBorder="1" applyAlignment="1" applyProtection="1">
      <alignment horizontal="left" vertical="center"/>
      <protection locked="0"/>
    </xf>
    <xf numFmtId="0" fontId="32"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27" fillId="0" borderId="0" xfId="0" applyFont="1" applyAlignment="1" applyProtection="1">
      <alignment horizontal="center"/>
      <protection hidden="1"/>
    </xf>
    <xf numFmtId="0" fontId="30" fillId="0" borderId="0" xfId="0" applyFont="1" applyAlignment="1" applyProtection="1">
      <alignment horizontal="left" vertical="top"/>
      <protection hidden="1"/>
    </xf>
    <xf numFmtId="0" fontId="29" fillId="0" borderId="0" xfId="0" applyFont="1" applyAlignment="1" applyProtection="1">
      <alignment horizontal="center"/>
      <protection hidden="1"/>
    </xf>
    <xf numFmtId="0" fontId="16" fillId="0" borderId="0" xfId="0" applyFont="1" applyAlignment="1" applyProtection="1">
      <alignment horizontal="left" vertical="center"/>
      <protection hidden="1"/>
    </xf>
    <xf numFmtId="0" fontId="20" fillId="0" borderId="0" xfId="0" applyFont="1" applyAlignment="1" applyProtection="1">
      <alignment horizontal="center"/>
      <protection hidden="1"/>
    </xf>
    <xf numFmtId="0" fontId="18" fillId="0" borderId="0" xfId="0" applyFont="1" applyAlignment="1" applyProtection="1">
      <alignment horizontal="center" vertical="center"/>
      <protection hidden="1"/>
    </xf>
    <xf numFmtId="0" fontId="27" fillId="0" borderId="0" xfId="0" applyFont="1" applyAlignment="1" applyProtection="1">
      <alignment horizontal="right" vertical="center"/>
      <protection hidden="1"/>
    </xf>
    <xf numFmtId="0" fontId="17" fillId="0" borderId="1" xfId="0" applyFont="1" applyBorder="1" applyAlignment="1" applyProtection="1">
      <alignment horizontal="center" vertical="center" textRotation="90"/>
      <protection hidden="1"/>
    </xf>
    <xf numFmtId="0" fontId="19"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23" fillId="0" borderId="10"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164" fontId="36" fillId="0" borderId="12" xfId="0" applyNumberFormat="1" applyFont="1" applyBorder="1" applyAlignment="1" applyProtection="1">
      <alignment horizontal="center" vertical="center"/>
      <protection hidden="1"/>
    </xf>
    <xf numFmtId="164" fontId="36" fillId="0" borderId="9" xfId="0" applyNumberFormat="1"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25" fillId="0" borderId="7" xfId="0" applyFont="1" applyBorder="1" applyAlignment="1" applyProtection="1">
      <alignment horizontal="left" vertical="center"/>
      <protection hidden="1"/>
    </xf>
    <xf numFmtId="0" fontId="16" fillId="0" borderId="0" xfId="0" applyFont="1" applyBorder="1" applyAlignment="1" applyProtection="1">
      <alignment horizontal="left"/>
      <protection hidden="1"/>
    </xf>
    <xf numFmtId="0" fontId="26" fillId="0" borderId="7" xfId="0" applyFont="1" applyBorder="1" applyAlignment="1" applyProtection="1">
      <alignment horizontal="right" vertical="center"/>
      <protection hidden="1"/>
    </xf>
    <xf numFmtId="0" fontId="12" fillId="0" borderId="3" xfId="0" applyFont="1" applyBorder="1" applyAlignment="1" applyProtection="1">
      <alignment horizontal="center" vertical="center"/>
    </xf>
    <xf numFmtId="0" fontId="12" fillId="0" borderId="1" xfId="0" applyFont="1" applyBorder="1" applyAlignment="1" applyProtection="1">
      <alignment horizontal="center" vertical="center"/>
    </xf>
    <xf numFmtId="0" fontId="22" fillId="0" borderId="1" xfId="0" applyFont="1" applyBorder="1" applyAlignment="1" applyProtection="1">
      <alignment horizontal="center" vertical="center" textRotation="90" wrapText="1"/>
      <protection hidden="1"/>
    </xf>
    <xf numFmtId="0" fontId="22" fillId="0" borderId="1" xfId="0" applyFont="1" applyBorder="1" applyAlignment="1" applyProtection="1">
      <alignment horizontal="center" vertical="center" textRotation="90"/>
      <protection hidden="1"/>
    </xf>
    <xf numFmtId="0" fontId="16" fillId="0" borderId="0" xfId="0" applyFont="1" applyBorder="1" applyAlignment="1" applyProtection="1">
      <alignment horizontal="right"/>
      <protection hidden="1"/>
    </xf>
    <xf numFmtId="0" fontId="47" fillId="0" borderId="12" xfId="0" applyFont="1" applyBorder="1" applyAlignment="1" applyProtection="1">
      <alignment horizontal="center" vertical="center"/>
      <protection hidden="1"/>
    </xf>
    <xf numFmtId="0" fontId="47" fillId="0" borderId="9" xfId="0" applyFont="1" applyBorder="1" applyAlignment="1" applyProtection="1">
      <alignment horizontal="center" vertical="center"/>
      <protection hidden="1"/>
    </xf>
    <xf numFmtId="0" fontId="47" fillId="0" borderId="1" xfId="0" applyFont="1" applyBorder="1" applyAlignment="1" applyProtection="1">
      <alignment horizontal="center" vertical="center"/>
      <protection hidden="1"/>
    </xf>
    <xf numFmtId="0" fontId="47" fillId="0" borderId="1" xfId="0" applyFont="1" applyBorder="1" applyProtection="1">
      <protection locked="0"/>
    </xf>
    <xf numFmtId="0" fontId="15" fillId="0" borderId="12"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1" xfId="0" applyFont="1" applyBorder="1" applyProtection="1">
      <protection hidden="1"/>
    </xf>
    <xf numFmtId="0" fontId="48" fillId="0" borderId="1" xfId="0" applyFont="1" applyBorder="1" applyAlignment="1" applyProtection="1">
      <alignment horizontal="center" vertical="center"/>
      <protection hidden="1"/>
    </xf>
    <xf numFmtId="0" fontId="49" fillId="0" borderId="1" xfId="0" applyFont="1" applyBorder="1" applyAlignment="1" applyProtection="1">
      <alignment horizontal="center" vertical="center"/>
      <protection hidden="1"/>
    </xf>
    <xf numFmtId="0" fontId="50" fillId="0" borderId="1" xfId="0" applyFont="1" applyBorder="1" applyProtection="1">
      <protection hidden="1"/>
    </xf>
    <xf numFmtId="0" fontId="48" fillId="0" borderId="1" xfId="0" applyFont="1" applyBorder="1" applyAlignment="1" applyProtection="1">
      <alignment horizontal="center" vertical="center"/>
      <protection hidden="1"/>
    </xf>
    <xf numFmtId="0" fontId="51" fillId="0" borderId="1" xfId="0" applyFont="1" applyBorder="1" applyProtection="1">
      <protection hidden="1"/>
    </xf>
    <xf numFmtId="0" fontId="0" fillId="0" borderId="0" xfId="0" applyFont="1" applyProtection="1">
      <protection hidden="1"/>
    </xf>
    <xf numFmtId="0" fontId="47" fillId="0" borderId="1" xfId="0" applyFont="1" applyBorder="1" applyProtection="1">
      <protection hidden="1"/>
    </xf>
    <xf numFmtId="0" fontId="19" fillId="0" borderId="1" xfId="0" applyFont="1" applyBorder="1" applyAlignment="1" applyProtection="1">
      <alignment horizontal="center" vertical="center" textRotation="90" wrapText="1"/>
      <protection hidden="1"/>
    </xf>
    <xf numFmtId="0" fontId="7" fillId="0" borderId="1" xfId="0" applyFont="1" applyBorder="1" applyProtection="1">
      <protection hidden="1"/>
    </xf>
    <xf numFmtId="0" fontId="35" fillId="0" borderId="0" xfId="0" applyFont="1" applyProtection="1">
      <protection hidden="1"/>
    </xf>
    <xf numFmtId="164" fontId="36" fillId="0" borderId="1" xfId="0" applyNumberFormat="1" applyFont="1" applyBorder="1" applyAlignment="1" applyProtection="1">
      <alignment horizontal="center" vertical="center"/>
      <protection hidden="1"/>
    </xf>
    <xf numFmtId="164" fontId="52" fillId="4" borderId="0" xfId="0" applyNumberFormat="1" applyFont="1" applyFill="1" applyAlignment="1" applyProtection="1">
      <alignment vertical="center"/>
      <protection hidden="1"/>
    </xf>
    <xf numFmtId="0" fontId="35" fillId="0" borderId="13" xfId="0" applyFont="1" applyBorder="1" applyProtection="1">
      <protection hidden="1"/>
    </xf>
    <xf numFmtId="0" fontId="53" fillId="5" borderId="13" xfId="0" applyFont="1" applyFill="1" applyBorder="1" applyProtection="1">
      <protection hidden="1"/>
    </xf>
    <xf numFmtId="16" fontId="36" fillId="0" borderId="0" xfId="0" applyNumberFormat="1" applyFont="1" applyBorder="1" applyAlignment="1" applyProtection="1">
      <alignment wrapText="1"/>
      <protection hidden="1"/>
    </xf>
    <xf numFmtId="0" fontId="54" fillId="4" borderId="2" xfId="0" applyFont="1" applyFill="1" applyBorder="1" applyAlignment="1" applyProtection="1">
      <alignment horizontal="center" vertical="center" wrapText="1"/>
      <protection hidden="1"/>
    </xf>
    <xf numFmtId="0" fontId="54" fillId="4" borderId="5" xfId="0" applyFont="1" applyFill="1" applyBorder="1" applyAlignment="1" applyProtection="1">
      <alignment horizontal="center" wrapText="1"/>
      <protection hidden="1"/>
    </xf>
    <xf numFmtId="0" fontId="54" fillId="4" borderId="14" xfId="0" applyFont="1" applyFill="1" applyBorder="1" applyAlignment="1" applyProtection="1">
      <alignment horizontal="center" wrapText="1"/>
      <protection hidden="1"/>
    </xf>
    <xf numFmtId="0" fontId="54" fillId="4" borderId="5" xfId="0" applyFont="1" applyFill="1" applyBorder="1" applyAlignment="1" applyProtection="1">
      <alignment horizontal="center" vertical="center" wrapText="1"/>
      <protection hidden="1"/>
    </xf>
    <xf numFmtId="0" fontId="55" fillId="4" borderId="2" xfId="0" applyFont="1" applyFill="1" applyBorder="1" applyAlignment="1" applyProtection="1">
      <alignment horizontal="center" vertical="center" wrapText="1"/>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4"/>
  <sheetViews>
    <sheetView tabSelected="1" workbookViewId="0">
      <pane ySplit="9" topLeftCell="A10" activePane="bottomLeft" state="frozen"/>
      <selection pane="bottomLeft" activeCell="C10" sqref="C10"/>
    </sheetView>
  </sheetViews>
  <sheetFormatPr defaultColWidth="0" defaultRowHeight="15" zeroHeight="1" x14ac:dyDescent="0.25"/>
  <cols>
    <col min="1" max="1" width="12.85546875" style="6" customWidth="1"/>
    <col min="2" max="2" width="33.5703125" style="4" customWidth="1"/>
    <col min="3" max="3" width="20.7109375" style="4" customWidth="1"/>
    <col min="4" max="4" width="19" style="4" customWidth="1"/>
    <col min="5" max="5" width="19.28515625" style="4" customWidth="1"/>
    <col min="6" max="6" width="21.7109375" style="4" customWidth="1"/>
    <col min="7" max="7" width="17" style="4" customWidth="1"/>
    <col min="8" max="8" width="18" style="4" customWidth="1"/>
    <col min="9" max="9" width="21" style="4" customWidth="1"/>
    <col min="10" max="18" width="9.140625" style="4" hidden="1" customWidth="1"/>
    <col min="19" max="22" width="9.140625" style="4" hidden="1"/>
    <col min="23" max="16384" width="0" style="4" hidden="1"/>
  </cols>
  <sheetData>
    <row r="1" spans="1:22" ht="18.75" x14ac:dyDescent="0.3">
      <c r="A1" s="62" t="s">
        <v>38</v>
      </c>
      <c r="B1" s="62"/>
      <c r="C1" s="62"/>
      <c r="D1" s="62"/>
      <c r="E1" s="62"/>
      <c r="F1" s="62"/>
      <c r="G1" s="62"/>
      <c r="H1" s="62"/>
      <c r="I1" s="62"/>
      <c r="J1" s="24"/>
      <c r="K1" s="24"/>
      <c r="L1" s="24"/>
      <c r="M1" s="24"/>
      <c r="N1" s="24"/>
      <c r="O1" s="24"/>
      <c r="P1" s="24"/>
      <c r="Q1" s="24"/>
      <c r="R1" s="24"/>
      <c r="U1" s="4" t="s">
        <v>18</v>
      </c>
      <c r="V1" s="4" t="s">
        <v>32</v>
      </c>
    </row>
    <row r="2" spans="1:22" ht="6" customHeight="1" x14ac:dyDescent="0.25">
      <c r="A2" s="25"/>
      <c r="B2" s="26"/>
      <c r="C2" s="26"/>
      <c r="D2" s="26"/>
      <c r="E2" s="26"/>
      <c r="F2" s="26"/>
      <c r="G2" s="26"/>
      <c r="H2" s="26"/>
      <c r="I2" s="26"/>
      <c r="J2" s="26"/>
      <c r="K2" s="26"/>
      <c r="L2" s="24"/>
      <c r="M2" s="24"/>
      <c r="N2" s="24"/>
      <c r="O2" s="24"/>
      <c r="P2" s="24"/>
      <c r="Q2" s="24"/>
      <c r="R2" s="24"/>
      <c r="U2" s="4" t="s">
        <v>7</v>
      </c>
      <c r="V2" s="4" t="s">
        <v>33</v>
      </c>
    </row>
    <row r="3" spans="1:22" ht="21.75" thickBot="1" x14ac:dyDescent="0.3">
      <c r="A3" s="64" t="s">
        <v>39</v>
      </c>
      <c r="B3" s="64"/>
      <c r="C3" s="65"/>
      <c r="D3" s="66"/>
      <c r="E3" s="66"/>
      <c r="F3" s="66"/>
      <c r="G3" s="66"/>
      <c r="H3" s="66"/>
      <c r="I3" s="66"/>
      <c r="J3" s="27"/>
      <c r="K3" s="27"/>
      <c r="L3" s="28"/>
      <c r="M3" s="28"/>
      <c r="N3" s="28"/>
      <c r="O3" s="28"/>
      <c r="P3" s="28"/>
      <c r="Q3" s="24"/>
      <c r="R3" s="24"/>
    </row>
    <row r="4" spans="1:22" ht="20.25" thickTop="1" thickBot="1" x14ac:dyDescent="0.3">
      <c r="A4" s="64" t="s">
        <v>37</v>
      </c>
      <c r="B4" s="64"/>
      <c r="C4" s="14">
        <v>12</v>
      </c>
      <c r="D4" s="46"/>
      <c r="E4" s="46"/>
      <c r="F4" s="64" t="s">
        <v>25</v>
      </c>
      <c r="G4" s="64"/>
      <c r="H4" s="64"/>
      <c r="I4" s="14">
        <v>8</v>
      </c>
      <c r="J4" s="27"/>
      <c r="K4" s="27"/>
      <c r="L4" s="28"/>
      <c r="M4" s="28"/>
      <c r="N4" s="28"/>
      <c r="O4" s="28"/>
      <c r="P4" s="28"/>
      <c r="Q4" s="24"/>
      <c r="R4" s="24"/>
    </row>
    <row r="5" spans="1:22" ht="20.25" thickTop="1" thickBot="1" x14ac:dyDescent="0.3">
      <c r="A5" s="64" t="s">
        <v>35</v>
      </c>
      <c r="B5" s="64"/>
      <c r="C5" s="14">
        <v>17</v>
      </c>
      <c r="D5" s="33"/>
      <c r="E5" s="33"/>
      <c r="F5" s="64" t="s">
        <v>26</v>
      </c>
      <c r="G5" s="64"/>
      <c r="H5" s="64"/>
      <c r="I5" s="15">
        <v>8</v>
      </c>
      <c r="J5" s="27"/>
      <c r="K5" s="27"/>
      <c r="L5" s="28"/>
      <c r="M5" s="28"/>
      <c r="N5" s="28"/>
      <c r="O5" s="28"/>
      <c r="P5" s="28"/>
      <c r="Q5" s="24"/>
      <c r="R5" s="24"/>
    </row>
    <row r="6" spans="1:22" ht="17.25" thickTop="1" thickBot="1" x14ac:dyDescent="0.3">
      <c r="A6" s="25"/>
      <c r="B6" s="26" t="s">
        <v>36</v>
      </c>
      <c r="C6" s="26"/>
      <c r="D6" s="26"/>
      <c r="E6" s="26"/>
      <c r="F6" s="26"/>
      <c r="G6" s="26"/>
      <c r="H6" s="26"/>
      <c r="I6" s="26"/>
      <c r="J6" s="26"/>
      <c r="K6" s="26"/>
      <c r="L6" s="24"/>
      <c r="M6" s="24"/>
      <c r="N6" s="24"/>
      <c r="O6" s="24"/>
      <c r="P6" s="24"/>
      <c r="Q6" s="24"/>
      <c r="R6" s="24"/>
    </row>
    <row r="7" spans="1:22" s="13" customFormat="1" ht="42" customHeight="1" thickTop="1" thickBot="1" x14ac:dyDescent="0.4">
      <c r="A7" s="121" t="s">
        <v>11</v>
      </c>
      <c r="B7" s="121" t="s">
        <v>12</v>
      </c>
      <c r="C7" s="121" t="s">
        <v>13</v>
      </c>
      <c r="D7" s="122" t="s">
        <v>50</v>
      </c>
      <c r="E7" s="123"/>
      <c r="F7" s="121" t="s">
        <v>14</v>
      </c>
      <c r="G7" s="124" t="s">
        <v>17</v>
      </c>
      <c r="H7" s="124" t="s">
        <v>28</v>
      </c>
      <c r="I7" s="125" t="s">
        <v>51</v>
      </c>
      <c r="J7" s="29"/>
      <c r="K7" s="29"/>
      <c r="L7" s="30"/>
      <c r="M7" s="30"/>
      <c r="N7" s="30"/>
      <c r="O7" s="30"/>
      <c r="P7" s="30"/>
      <c r="Q7" s="30"/>
      <c r="R7" s="30"/>
    </row>
    <row r="8" spans="1:22" s="16" customFormat="1" ht="21" customHeight="1" thickTop="1" x14ac:dyDescent="0.25">
      <c r="A8" s="94">
        <v>1</v>
      </c>
      <c r="B8" s="18" t="s">
        <v>49</v>
      </c>
      <c r="C8" s="18" t="s">
        <v>48</v>
      </c>
      <c r="D8" s="54">
        <v>43647</v>
      </c>
      <c r="E8" s="54">
        <v>43862</v>
      </c>
      <c r="F8" s="17">
        <v>59500</v>
      </c>
      <c r="G8" s="19" t="s">
        <v>7</v>
      </c>
      <c r="H8" s="19">
        <v>10</v>
      </c>
      <c r="I8" s="54">
        <v>43862</v>
      </c>
      <c r="J8" s="31"/>
      <c r="K8" s="31"/>
      <c r="L8" s="31"/>
      <c r="M8" s="31"/>
      <c r="N8" s="31"/>
      <c r="O8" s="63"/>
      <c r="P8" s="63"/>
      <c r="Q8" s="63"/>
      <c r="R8" s="31"/>
    </row>
    <row r="9" spans="1:22" s="16" customFormat="1" ht="21" customHeight="1" x14ac:dyDescent="0.25">
      <c r="A9" s="95">
        <v>2</v>
      </c>
      <c r="B9" s="21"/>
      <c r="C9" s="21"/>
      <c r="D9" s="54"/>
      <c r="E9" s="54"/>
      <c r="F9" s="20"/>
      <c r="G9" s="19"/>
      <c r="H9" s="19"/>
      <c r="I9" s="54"/>
      <c r="J9" s="31"/>
      <c r="K9" s="31"/>
      <c r="L9" s="31"/>
      <c r="M9" s="31"/>
      <c r="N9" s="31"/>
      <c r="O9" s="63"/>
      <c r="P9" s="63"/>
      <c r="Q9" s="63"/>
      <c r="R9" s="31"/>
    </row>
    <row r="10" spans="1:22" s="16" customFormat="1" ht="21" customHeight="1" x14ac:dyDescent="0.25">
      <c r="A10" s="95">
        <v>3</v>
      </c>
      <c r="B10" s="18"/>
      <c r="C10" s="18"/>
      <c r="D10" s="54"/>
      <c r="E10" s="54"/>
      <c r="F10" s="17"/>
      <c r="G10" s="19"/>
      <c r="H10" s="19"/>
      <c r="I10" s="54"/>
      <c r="J10" s="31"/>
      <c r="K10" s="31"/>
      <c r="L10" s="31"/>
      <c r="M10" s="31"/>
      <c r="N10" s="31"/>
      <c r="O10" s="32"/>
      <c r="P10" s="32"/>
      <c r="Q10" s="32"/>
      <c r="R10" s="31"/>
    </row>
    <row r="11" spans="1:22" s="16" customFormat="1" ht="21" customHeight="1" x14ac:dyDescent="0.25">
      <c r="A11" s="95">
        <v>4</v>
      </c>
      <c r="B11" s="18"/>
      <c r="C11" s="18"/>
      <c r="D11" s="54"/>
      <c r="E11" s="54"/>
      <c r="F11" s="20"/>
      <c r="G11" s="19"/>
      <c r="H11" s="19"/>
      <c r="I11" s="54"/>
      <c r="J11" s="31"/>
      <c r="K11" s="31"/>
      <c r="L11" s="31"/>
      <c r="M11" s="31"/>
      <c r="N11" s="31"/>
      <c r="O11" s="31"/>
      <c r="P11" s="31"/>
      <c r="Q11" s="31"/>
      <c r="R11" s="31"/>
    </row>
    <row r="12" spans="1:22" s="16" customFormat="1" ht="21" customHeight="1" x14ac:dyDescent="0.25">
      <c r="A12" s="95">
        <v>5</v>
      </c>
      <c r="B12" s="21"/>
      <c r="C12" s="21"/>
      <c r="D12" s="54"/>
      <c r="E12" s="54"/>
      <c r="F12" s="20"/>
      <c r="G12" s="19"/>
      <c r="H12" s="19"/>
      <c r="I12" s="54"/>
      <c r="J12" s="31"/>
      <c r="K12" s="31"/>
      <c r="L12" s="31"/>
      <c r="M12" s="31"/>
      <c r="N12" s="49"/>
      <c r="O12" s="49"/>
      <c r="P12" s="49"/>
      <c r="Q12" s="31"/>
      <c r="R12" s="31"/>
    </row>
    <row r="13" spans="1:22" s="16" customFormat="1" ht="21" customHeight="1" x14ac:dyDescent="0.25">
      <c r="A13" s="95">
        <v>6</v>
      </c>
      <c r="B13" s="21"/>
      <c r="C13" s="21"/>
      <c r="D13" s="54"/>
      <c r="E13" s="54"/>
      <c r="F13" s="20"/>
      <c r="G13" s="19"/>
      <c r="H13" s="19"/>
      <c r="I13" s="54"/>
      <c r="J13" s="31"/>
      <c r="K13" s="31"/>
      <c r="L13" s="31"/>
      <c r="M13" s="31"/>
      <c r="N13" s="49"/>
      <c r="O13" s="53">
        <v>43647</v>
      </c>
      <c r="P13" s="49"/>
      <c r="Q13" s="31"/>
      <c r="R13" s="31"/>
    </row>
    <row r="14" spans="1:22" s="16" customFormat="1" ht="21" customHeight="1" x14ac:dyDescent="0.25">
      <c r="A14" s="95">
        <v>7</v>
      </c>
      <c r="B14" s="21"/>
      <c r="C14" s="21"/>
      <c r="D14" s="54"/>
      <c r="E14" s="54"/>
      <c r="F14" s="20"/>
      <c r="G14" s="19"/>
      <c r="H14" s="19"/>
      <c r="I14" s="54"/>
      <c r="J14" s="31"/>
      <c r="K14" s="31"/>
      <c r="L14" s="31"/>
      <c r="M14" s="31"/>
      <c r="N14" s="49"/>
      <c r="O14" s="53">
        <v>43678</v>
      </c>
      <c r="P14" s="49"/>
      <c r="Q14" s="31"/>
      <c r="R14" s="31"/>
    </row>
    <row r="15" spans="1:22" s="16" customFormat="1" ht="21" customHeight="1" x14ac:dyDescent="0.25">
      <c r="A15" s="95">
        <v>8</v>
      </c>
      <c r="B15" s="21"/>
      <c r="C15" s="21"/>
      <c r="D15" s="54"/>
      <c r="E15" s="54"/>
      <c r="F15" s="20"/>
      <c r="G15" s="19"/>
      <c r="H15" s="19"/>
      <c r="I15" s="54"/>
      <c r="J15" s="31"/>
      <c r="K15" s="31"/>
      <c r="L15" s="31"/>
      <c r="M15" s="31"/>
      <c r="N15" s="49"/>
      <c r="O15" s="53">
        <v>43709</v>
      </c>
      <c r="P15" s="49"/>
      <c r="Q15" s="31"/>
      <c r="R15" s="31"/>
    </row>
    <row r="16" spans="1:22" s="16" customFormat="1" ht="21" customHeight="1" x14ac:dyDescent="0.25">
      <c r="A16" s="95">
        <v>9</v>
      </c>
      <c r="B16" s="21"/>
      <c r="C16" s="21"/>
      <c r="D16" s="54"/>
      <c r="E16" s="54"/>
      <c r="F16" s="20"/>
      <c r="G16" s="19"/>
      <c r="H16" s="19"/>
      <c r="I16" s="54"/>
      <c r="J16" s="31"/>
      <c r="K16" s="31"/>
      <c r="L16" s="31"/>
      <c r="M16" s="31"/>
      <c r="N16" s="49"/>
      <c r="O16" s="53">
        <v>43739</v>
      </c>
      <c r="P16" s="49"/>
      <c r="Q16" s="31"/>
      <c r="R16" s="31"/>
    </row>
    <row r="17" spans="1:18" s="16" customFormat="1" ht="21" customHeight="1" x14ac:dyDescent="0.25">
      <c r="A17" s="95">
        <v>10</v>
      </c>
      <c r="B17" s="21"/>
      <c r="C17" s="21"/>
      <c r="D17" s="54"/>
      <c r="E17" s="54"/>
      <c r="F17" s="20"/>
      <c r="G17" s="19"/>
      <c r="H17" s="19"/>
      <c r="I17" s="54"/>
      <c r="J17" s="31"/>
      <c r="K17" s="31"/>
      <c r="L17" s="31"/>
      <c r="M17" s="31"/>
      <c r="N17" s="49"/>
      <c r="O17" s="53">
        <v>43770</v>
      </c>
      <c r="P17" s="49"/>
      <c r="Q17" s="31"/>
      <c r="R17" s="31"/>
    </row>
    <row r="18" spans="1:18" s="16" customFormat="1" ht="21" customHeight="1" x14ac:dyDescent="0.25">
      <c r="A18" s="95">
        <v>11</v>
      </c>
      <c r="B18" s="21"/>
      <c r="C18" s="21"/>
      <c r="D18" s="54"/>
      <c r="E18" s="54"/>
      <c r="F18" s="20"/>
      <c r="G18" s="19"/>
      <c r="H18" s="19"/>
      <c r="I18" s="54"/>
      <c r="J18" s="31"/>
      <c r="K18" s="31"/>
      <c r="L18" s="31"/>
      <c r="M18" s="31"/>
      <c r="N18" s="49"/>
      <c r="O18" s="53">
        <v>43800</v>
      </c>
      <c r="P18" s="49"/>
      <c r="Q18" s="31"/>
      <c r="R18" s="31"/>
    </row>
    <row r="19" spans="1:18" s="16" customFormat="1" ht="21" customHeight="1" x14ac:dyDescent="0.25">
      <c r="A19" s="95">
        <v>12</v>
      </c>
      <c r="B19" s="21"/>
      <c r="C19" s="21"/>
      <c r="D19" s="54"/>
      <c r="E19" s="54"/>
      <c r="F19" s="20"/>
      <c r="G19" s="19"/>
      <c r="H19" s="19"/>
      <c r="I19" s="54"/>
      <c r="J19" s="31"/>
      <c r="K19" s="31"/>
      <c r="L19" s="31"/>
      <c r="M19" s="31"/>
      <c r="N19" s="49"/>
      <c r="O19" s="53">
        <v>43831</v>
      </c>
      <c r="P19" s="49"/>
      <c r="Q19" s="31"/>
      <c r="R19" s="31"/>
    </row>
    <row r="20" spans="1:18" s="16" customFormat="1" ht="21" customHeight="1" x14ac:dyDescent="0.25">
      <c r="A20" s="95">
        <v>13</v>
      </c>
      <c r="B20" s="21"/>
      <c r="C20" s="21"/>
      <c r="D20" s="54"/>
      <c r="E20" s="54"/>
      <c r="F20" s="20"/>
      <c r="G20" s="19"/>
      <c r="H20" s="19"/>
      <c r="I20" s="54"/>
      <c r="J20" s="31"/>
      <c r="K20" s="31"/>
      <c r="L20" s="31"/>
      <c r="M20" s="31"/>
      <c r="N20" s="31"/>
      <c r="O20" s="53">
        <v>43862</v>
      </c>
      <c r="P20" s="31"/>
      <c r="Q20" s="31"/>
      <c r="R20" s="31"/>
    </row>
    <row r="21" spans="1:18" s="16" customFormat="1" ht="21" customHeight="1" x14ac:dyDescent="0.3">
      <c r="A21" s="95">
        <v>14</v>
      </c>
      <c r="B21" s="21"/>
      <c r="C21" s="21"/>
      <c r="D21" s="54"/>
      <c r="E21" s="54"/>
      <c r="F21" s="20"/>
      <c r="G21" s="19"/>
      <c r="H21" s="19"/>
      <c r="I21" s="54"/>
      <c r="J21" s="31"/>
      <c r="K21" s="31"/>
      <c r="L21" s="31"/>
      <c r="M21" s="31"/>
      <c r="N21" s="56"/>
      <c r="O21" s="31"/>
      <c r="P21" s="31"/>
      <c r="Q21" s="31"/>
      <c r="R21" s="31"/>
    </row>
    <row r="22" spans="1:18" s="16" customFormat="1" ht="21" customHeight="1" x14ac:dyDescent="0.5">
      <c r="A22" s="95">
        <v>15</v>
      </c>
      <c r="B22" s="21"/>
      <c r="C22" s="21"/>
      <c r="D22" s="54"/>
      <c r="E22" s="54"/>
      <c r="F22" s="20"/>
      <c r="G22" s="19"/>
      <c r="H22" s="19"/>
      <c r="I22" s="54"/>
      <c r="J22" s="31"/>
      <c r="K22" s="31"/>
      <c r="L22" s="31"/>
      <c r="M22" s="31"/>
      <c r="N22" s="57"/>
      <c r="O22" s="31"/>
      <c r="P22" s="31"/>
      <c r="Q22" s="31"/>
      <c r="R22" s="31"/>
    </row>
    <row r="23" spans="1:18" s="16" customFormat="1" ht="21" customHeight="1" x14ac:dyDescent="0.3">
      <c r="A23" s="95">
        <v>16</v>
      </c>
      <c r="B23" s="21"/>
      <c r="C23" s="21"/>
      <c r="D23" s="54"/>
      <c r="E23" s="54"/>
      <c r="F23" s="20"/>
      <c r="G23" s="19"/>
      <c r="H23" s="19"/>
      <c r="I23" s="54"/>
      <c r="J23" s="31"/>
      <c r="K23" s="31"/>
      <c r="L23" s="31"/>
      <c r="M23" s="31"/>
      <c r="N23" s="58"/>
      <c r="O23" s="31"/>
      <c r="P23" s="31"/>
      <c r="Q23" s="31"/>
      <c r="R23" s="31"/>
    </row>
    <row r="24" spans="1:18" s="16" customFormat="1" ht="21" customHeight="1" x14ac:dyDescent="0.3">
      <c r="A24" s="95">
        <v>17</v>
      </c>
      <c r="B24" s="21"/>
      <c r="C24" s="21"/>
      <c r="D24" s="54"/>
      <c r="E24" s="54"/>
      <c r="F24" s="20"/>
      <c r="G24" s="19"/>
      <c r="H24" s="19"/>
      <c r="I24" s="54"/>
      <c r="J24" s="31"/>
      <c r="K24" s="31"/>
      <c r="L24" s="31"/>
      <c r="M24" s="31"/>
      <c r="N24" s="59"/>
      <c r="O24" s="31"/>
      <c r="P24" s="31"/>
      <c r="Q24" s="31"/>
      <c r="R24" s="31"/>
    </row>
    <row r="25" spans="1:18" s="16" customFormat="1" ht="21" customHeight="1" x14ac:dyDescent="0.3">
      <c r="A25" s="95">
        <v>18</v>
      </c>
      <c r="B25" s="21"/>
      <c r="C25" s="21"/>
      <c r="D25" s="54"/>
      <c r="E25" s="54"/>
      <c r="F25" s="20"/>
      <c r="G25" s="19"/>
      <c r="H25" s="19"/>
      <c r="I25" s="54"/>
      <c r="J25" s="31"/>
      <c r="K25" s="31"/>
      <c r="L25" s="31"/>
      <c r="M25" s="31"/>
      <c r="N25" s="60"/>
      <c r="O25" s="31"/>
      <c r="P25" s="31"/>
      <c r="Q25" s="31"/>
      <c r="R25" s="31"/>
    </row>
    <row r="26" spans="1:18" s="16" customFormat="1" ht="21" customHeight="1" x14ac:dyDescent="0.3">
      <c r="A26" s="95">
        <v>19</v>
      </c>
      <c r="B26" s="21"/>
      <c r="C26" s="21"/>
      <c r="D26" s="54"/>
      <c r="E26" s="54"/>
      <c r="F26" s="20"/>
      <c r="G26" s="19"/>
      <c r="H26" s="19"/>
      <c r="I26" s="54"/>
      <c r="J26" s="31"/>
      <c r="K26" s="31"/>
      <c r="L26" s="31"/>
      <c r="M26" s="31"/>
      <c r="N26" s="61"/>
      <c r="O26" s="31"/>
      <c r="P26" s="31"/>
      <c r="Q26" s="31"/>
      <c r="R26" s="31"/>
    </row>
    <row r="27" spans="1:18" s="16" customFormat="1" ht="21" customHeight="1" x14ac:dyDescent="0.25">
      <c r="A27" s="95">
        <v>20</v>
      </c>
      <c r="B27" s="21"/>
      <c r="C27" s="21"/>
      <c r="D27" s="54"/>
      <c r="E27" s="54"/>
      <c r="F27" s="20"/>
      <c r="G27" s="19"/>
      <c r="H27" s="19"/>
      <c r="I27" s="54"/>
      <c r="J27" s="31"/>
      <c r="K27" s="31"/>
      <c r="L27" s="31"/>
      <c r="M27" s="31"/>
      <c r="N27" s="31"/>
      <c r="O27" s="31"/>
      <c r="P27" s="31"/>
      <c r="Q27" s="31"/>
      <c r="R27" s="31"/>
    </row>
    <row r="28" spans="1:18" s="16" customFormat="1" ht="21" customHeight="1" x14ac:dyDescent="0.25">
      <c r="A28" s="95">
        <v>21</v>
      </c>
      <c r="B28" s="21"/>
      <c r="C28" s="21"/>
      <c r="D28" s="54"/>
      <c r="E28" s="54"/>
      <c r="F28" s="20"/>
      <c r="G28" s="19"/>
      <c r="H28" s="19"/>
      <c r="I28" s="54"/>
      <c r="J28" s="31"/>
      <c r="K28" s="31"/>
      <c r="L28" s="31"/>
      <c r="M28" s="31"/>
      <c r="N28" s="31"/>
      <c r="O28" s="31"/>
      <c r="P28" s="31"/>
      <c r="Q28" s="31"/>
      <c r="R28" s="31"/>
    </row>
    <row r="29" spans="1:18" s="16" customFormat="1" ht="21" customHeight="1" x14ac:dyDescent="0.25">
      <c r="A29" s="95">
        <v>22</v>
      </c>
      <c r="B29" s="21"/>
      <c r="C29" s="21"/>
      <c r="D29" s="54"/>
      <c r="E29" s="54"/>
      <c r="F29" s="20"/>
      <c r="G29" s="19"/>
      <c r="H29" s="19"/>
      <c r="I29" s="54"/>
      <c r="J29" s="31"/>
      <c r="K29" s="31"/>
      <c r="L29" s="31"/>
      <c r="M29" s="31"/>
      <c r="N29" s="31"/>
      <c r="O29" s="31"/>
      <c r="P29" s="31"/>
      <c r="Q29" s="31"/>
      <c r="R29" s="31"/>
    </row>
    <row r="30" spans="1:18" s="16" customFormat="1" ht="21" customHeight="1" x14ac:dyDescent="0.25">
      <c r="A30" s="95">
        <v>23</v>
      </c>
      <c r="B30" s="21"/>
      <c r="C30" s="21"/>
      <c r="D30" s="54"/>
      <c r="E30" s="54"/>
      <c r="F30" s="20"/>
      <c r="G30" s="19"/>
      <c r="H30" s="19"/>
      <c r="I30" s="54"/>
      <c r="J30" s="31"/>
      <c r="K30" s="31"/>
      <c r="L30" s="31"/>
      <c r="M30" s="31"/>
      <c r="N30" s="31"/>
      <c r="O30" s="31"/>
      <c r="P30" s="31"/>
      <c r="Q30" s="31"/>
      <c r="R30" s="31"/>
    </row>
    <row r="31" spans="1:18" s="16" customFormat="1" ht="21" customHeight="1" x14ac:dyDescent="0.25">
      <c r="A31" s="95">
        <v>24</v>
      </c>
      <c r="B31" s="21"/>
      <c r="C31" s="21"/>
      <c r="D31" s="54"/>
      <c r="E31" s="54"/>
      <c r="F31" s="20"/>
      <c r="G31" s="19"/>
      <c r="H31" s="19"/>
      <c r="I31" s="54"/>
      <c r="J31" s="31"/>
      <c r="K31" s="31"/>
      <c r="L31" s="31"/>
      <c r="M31" s="31"/>
      <c r="N31" s="31"/>
      <c r="O31" s="31"/>
      <c r="P31" s="31"/>
      <c r="Q31" s="31"/>
      <c r="R31" s="31"/>
    </row>
    <row r="32" spans="1:18" s="16" customFormat="1" ht="21" customHeight="1" x14ac:dyDescent="0.25">
      <c r="A32" s="95">
        <v>25</v>
      </c>
      <c r="B32" s="21"/>
      <c r="C32" s="21"/>
      <c r="D32" s="54"/>
      <c r="E32" s="54"/>
      <c r="F32" s="20"/>
      <c r="G32" s="19"/>
      <c r="H32" s="19"/>
      <c r="I32" s="54"/>
      <c r="J32" s="31"/>
      <c r="K32" s="31"/>
      <c r="L32" s="31"/>
      <c r="M32" s="31"/>
      <c r="N32" s="31"/>
      <c r="O32" s="31"/>
      <c r="P32" s="31"/>
      <c r="Q32" s="31"/>
      <c r="R32" s="31"/>
    </row>
    <row r="33" spans="1:18" s="16" customFormat="1" ht="21" customHeight="1" x14ac:dyDescent="0.25">
      <c r="A33" s="95">
        <v>26</v>
      </c>
      <c r="B33" s="21"/>
      <c r="C33" s="21"/>
      <c r="D33" s="54"/>
      <c r="E33" s="54"/>
      <c r="F33" s="20"/>
      <c r="G33" s="19"/>
      <c r="H33" s="19"/>
      <c r="I33" s="54"/>
      <c r="J33" s="31"/>
      <c r="K33" s="31"/>
      <c r="L33" s="31"/>
      <c r="M33" s="31"/>
      <c r="N33" s="31"/>
      <c r="O33" s="31"/>
      <c r="P33" s="31"/>
      <c r="Q33" s="31"/>
      <c r="R33" s="31"/>
    </row>
    <row r="34" spans="1:18" s="16" customFormat="1" ht="21" customHeight="1" x14ac:dyDescent="0.25">
      <c r="A34" s="95">
        <v>27</v>
      </c>
      <c r="B34" s="21"/>
      <c r="C34" s="21"/>
      <c r="D34" s="54"/>
      <c r="E34" s="54"/>
      <c r="F34" s="20"/>
      <c r="G34" s="19"/>
      <c r="H34" s="19"/>
      <c r="I34" s="54"/>
      <c r="J34" s="31"/>
      <c r="K34" s="31"/>
      <c r="L34" s="31"/>
      <c r="M34" s="31"/>
      <c r="N34" s="31"/>
      <c r="O34" s="31"/>
      <c r="P34" s="31"/>
      <c r="Q34" s="31"/>
      <c r="R34" s="31"/>
    </row>
    <row r="35" spans="1:18" s="16" customFormat="1" ht="21" customHeight="1" x14ac:dyDescent="0.25">
      <c r="A35" s="95">
        <v>28</v>
      </c>
      <c r="B35" s="21"/>
      <c r="C35" s="21"/>
      <c r="D35" s="54"/>
      <c r="E35" s="54"/>
      <c r="F35" s="20"/>
      <c r="G35" s="19"/>
      <c r="H35" s="19"/>
      <c r="I35" s="54"/>
      <c r="J35" s="31"/>
      <c r="K35" s="31"/>
      <c r="L35" s="31"/>
      <c r="M35" s="31"/>
      <c r="N35" s="31"/>
      <c r="O35" s="31"/>
      <c r="P35" s="31"/>
      <c r="Q35" s="31"/>
      <c r="R35" s="31"/>
    </row>
    <row r="36" spans="1:18" s="16" customFormat="1" ht="21" customHeight="1" x14ac:dyDescent="0.25">
      <c r="A36" s="95">
        <v>29</v>
      </c>
      <c r="B36" s="21"/>
      <c r="C36" s="21"/>
      <c r="D36" s="54"/>
      <c r="E36" s="54"/>
      <c r="F36" s="20"/>
      <c r="G36" s="19"/>
      <c r="H36" s="19"/>
      <c r="I36" s="54"/>
      <c r="J36" s="31"/>
      <c r="K36" s="31"/>
      <c r="L36" s="31"/>
      <c r="M36" s="31"/>
      <c r="N36" s="31"/>
      <c r="O36" s="31"/>
      <c r="P36" s="31"/>
      <c r="Q36" s="31"/>
      <c r="R36" s="31"/>
    </row>
    <row r="37" spans="1:18" s="16" customFormat="1" ht="21" customHeight="1" x14ac:dyDescent="0.25">
      <c r="A37" s="95">
        <v>30</v>
      </c>
      <c r="B37" s="21"/>
      <c r="C37" s="21"/>
      <c r="D37" s="54"/>
      <c r="E37" s="54"/>
      <c r="F37" s="20"/>
      <c r="G37" s="19"/>
      <c r="H37" s="19"/>
      <c r="I37" s="54"/>
      <c r="J37" s="31"/>
      <c r="K37" s="31"/>
      <c r="L37" s="31"/>
      <c r="M37" s="31"/>
      <c r="N37" s="31"/>
      <c r="O37" s="31"/>
      <c r="P37" s="31"/>
      <c r="Q37" s="31"/>
      <c r="R37" s="31"/>
    </row>
    <row r="38" spans="1:18" s="16" customFormat="1" ht="21" customHeight="1" x14ac:dyDescent="0.25">
      <c r="A38" s="95">
        <v>31</v>
      </c>
      <c r="B38" s="21"/>
      <c r="C38" s="21"/>
      <c r="D38" s="54"/>
      <c r="E38" s="54"/>
      <c r="F38" s="20"/>
      <c r="G38" s="19"/>
      <c r="H38" s="19"/>
      <c r="I38" s="54"/>
      <c r="J38" s="31"/>
      <c r="K38" s="31"/>
      <c r="L38" s="31"/>
      <c r="M38" s="31"/>
      <c r="N38" s="31"/>
      <c r="O38" s="31"/>
      <c r="P38" s="31"/>
      <c r="Q38" s="31"/>
      <c r="R38" s="31"/>
    </row>
    <row r="39" spans="1:18" s="16" customFormat="1" ht="21" customHeight="1" x14ac:dyDescent="0.25">
      <c r="A39" s="95">
        <v>32</v>
      </c>
      <c r="B39" s="21"/>
      <c r="C39" s="21"/>
      <c r="D39" s="54"/>
      <c r="E39" s="54"/>
      <c r="F39" s="20"/>
      <c r="G39" s="19"/>
      <c r="H39" s="19"/>
      <c r="I39" s="54"/>
      <c r="J39" s="31"/>
      <c r="K39" s="31"/>
      <c r="L39" s="31"/>
      <c r="M39" s="31"/>
      <c r="N39" s="31"/>
      <c r="O39" s="31"/>
      <c r="P39" s="31"/>
      <c r="Q39" s="31"/>
      <c r="R39" s="31"/>
    </row>
    <row r="40" spans="1:18" s="16" customFormat="1" ht="21" customHeight="1" x14ac:dyDescent="0.25">
      <c r="A40" s="95">
        <v>33</v>
      </c>
      <c r="B40" s="21"/>
      <c r="C40" s="21"/>
      <c r="D40" s="54"/>
      <c r="E40" s="54"/>
      <c r="F40" s="20"/>
      <c r="G40" s="19"/>
      <c r="H40" s="19"/>
      <c r="I40" s="54"/>
      <c r="J40" s="31"/>
      <c r="K40" s="31"/>
      <c r="L40" s="31"/>
      <c r="M40" s="31"/>
      <c r="N40" s="31"/>
      <c r="O40" s="31"/>
      <c r="P40" s="31"/>
      <c r="Q40" s="31"/>
      <c r="R40" s="31"/>
    </row>
    <row r="41" spans="1:18" s="16" customFormat="1" ht="21" customHeight="1" x14ac:dyDescent="0.25">
      <c r="A41" s="95">
        <v>34</v>
      </c>
      <c r="B41" s="21"/>
      <c r="C41" s="21"/>
      <c r="D41" s="54"/>
      <c r="E41" s="54"/>
      <c r="F41" s="20"/>
      <c r="G41" s="19"/>
      <c r="H41" s="19"/>
      <c r="I41" s="54"/>
      <c r="J41" s="31"/>
      <c r="K41" s="31"/>
      <c r="L41" s="31"/>
      <c r="M41" s="31"/>
      <c r="N41" s="31"/>
      <c r="O41" s="31"/>
      <c r="P41" s="31"/>
      <c r="Q41" s="31"/>
      <c r="R41" s="31"/>
    </row>
    <row r="42" spans="1:18" s="16" customFormat="1" ht="21" customHeight="1" x14ac:dyDescent="0.25">
      <c r="A42" s="95">
        <v>35</v>
      </c>
      <c r="B42" s="21"/>
      <c r="C42" s="21"/>
      <c r="D42" s="54"/>
      <c r="E42" s="54"/>
      <c r="F42" s="20"/>
      <c r="G42" s="19"/>
      <c r="H42" s="19"/>
      <c r="I42" s="54"/>
      <c r="J42" s="31"/>
      <c r="K42" s="31"/>
      <c r="L42" s="31"/>
      <c r="M42" s="31"/>
      <c r="N42" s="31"/>
      <c r="O42" s="31"/>
      <c r="P42" s="31"/>
      <c r="Q42" s="31"/>
      <c r="R42" s="31"/>
    </row>
    <row r="43" spans="1:18" s="16" customFormat="1" ht="21" customHeight="1" x14ac:dyDescent="0.25">
      <c r="A43" s="95">
        <v>36</v>
      </c>
      <c r="B43" s="21"/>
      <c r="C43" s="21"/>
      <c r="D43" s="54"/>
      <c r="E43" s="54"/>
      <c r="F43" s="20"/>
      <c r="G43" s="19"/>
      <c r="H43" s="19"/>
      <c r="I43" s="54"/>
      <c r="J43" s="31"/>
      <c r="K43" s="31"/>
      <c r="L43" s="31"/>
      <c r="M43" s="31"/>
      <c r="N43" s="31"/>
      <c r="O43" s="31"/>
      <c r="P43" s="31"/>
      <c r="Q43" s="31"/>
      <c r="R43" s="31"/>
    </row>
    <row r="44" spans="1:18" s="16" customFormat="1" ht="21" customHeight="1" x14ac:dyDescent="0.25">
      <c r="A44" s="95">
        <v>37</v>
      </c>
      <c r="B44" s="21"/>
      <c r="C44" s="21"/>
      <c r="D44" s="54"/>
      <c r="E44" s="54"/>
      <c r="F44" s="20"/>
      <c r="G44" s="19"/>
      <c r="H44" s="19"/>
      <c r="I44" s="54"/>
      <c r="J44" s="31"/>
      <c r="K44" s="31"/>
      <c r="L44" s="31"/>
      <c r="M44" s="31"/>
      <c r="N44" s="31"/>
      <c r="O44" s="31"/>
      <c r="P44" s="31"/>
      <c r="Q44" s="31"/>
      <c r="R44" s="31"/>
    </row>
    <row r="45" spans="1:18" s="16" customFormat="1" ht="21" customHeight="1" x14ac:dyDescent="0.25">
      <c r="A45" s="95">
        <v>38</v>
      </c>
      <c r="B45" s="21"/>
      <c r="C45" s="21"/>
      <c r="D45" s="54"/>
      <c r="E45" s="54"/>
      <c r="F45" s="20"/>
      <c r="G45" s="19"/>
      <c r="H45" s="19"/>
      <c r="I45" s="54"/>
      <c r="J45" s="31"/>
      <c r="K45" s="31"/>
      <c r="L45" s="31"/>
      <c r="M45" s="31"/>
      <c r="N45" s="31"/>
      <c r="O45" s="31"/>
      <c r="P45" s="31"/>
      <c r="Q45" s="31"/>
      <c r="R45" s="31"/>
    </row>
    <row r="46" spans="1:18" s="16" customFormat="1" ht="21" customHeight="1" x14ac:dyDescent="0.25">
      <c r="A46" s="95">
        <v>39</v>
      </c>
      <c r="B46" s="21"/>
      <c r="C46" s="21"/>
      <c r="D46" s="54"/>
      <c r="E46" s="54"/>
      <c r="F46" s="20"/>
      <c r="G46" s="19"/>
      <c r="H46" s="19"/>
      <c r="I46" s="54"/>
      <c r="J46" s="31"/>
      <c r="K46" s="31"/>
      <c r="L46" s="31"/>
      <c r="M46" s="31"/>
      <c r="N46" s="31"/>
      <c r="O46" s="31"/>
      <c r="P46" s="31"/>
      <c r="Q46" s="31"/>
      <c r="R46" s="31"/>
    </row>
    <row r="47" spans="1:18" s="16" customFormat="1" ht="21" customHeight="1" x14ac:dyDescent="0.25">
      <c r="A47" s="95">
        <v>40</v>
      </c>
      <c r="B47" s="21"/>
      <c r="C47" s="21"/>
      <c r="D47" s="54"/>
      <c r="E47" s="54"/>
      <c r="F47" s="20"/>
      <c r="G47" s="19"/>
      <c r="H47" s="19"/>
      <c r="I47" s="54"/>
      <c r="J47" s="31"/>
      <c r="K47" s="31"/>
      <c r="L47" s="31"/>
      <c r="M47" s="31"/>
      <c r="N47" s="31"/>
      <c r="O47" s="31"/>
      <c r="P47" s="31"/>
      <c r="Q47" s="31"/>
      <c r="R47" s="31"/>
    </row>
    <row r="48" spans="1:18" s="16" customFormat="1" ht="21" customHeight="1" x14ac:dyDescent="0.25">
      <c r="A48" s="95">
        <v>41</v>
      </c>
      <c r="B48" s="21"/>
      <c r="C48" s="21"/>
      <c r="D48" s="54"/>
      <c r="E48" s="54"/>
      <c r="F48" s="20"/>
      <c r="G48" s="19"/>
      <c r="H48" s="19"/>
      <c r="I48" s="54"/>
      <c r="J48" s="31"/>
      <c r="K48" s="31"/>
      <c r="L48" s="31"/>
      <c r="M48" s="31"/>
      <c r="N48" s="31"/>
      <c r="O48" s="31"/>
      <c r="P48" s="31"/>
      <c r="Q48" s="31"/>
      <c r="R48" s="31"/>
    </row>
    <row r="49" spans="1:18" s="16" customFormat="1" ht="21" customHeight="1" x14ac:dyDescent="0.25">
      <c r="A49" s="95">
        <v>42</v>
      </c>
      <c r="B49" s="21"/>
      <c r="C49" s="21"/>
      <c r="D49" s="54"/>
      <c r="E49" s="54"/>
      <c r="F49" s="20"/>
      <c r="G49" s="19"/>
      <c r="H49" s="19"/>
      <c r="I49" s="54"/>
      <c r="J49" s="31"/>
      <c r="K49" s="31"/>
      <c r="L49" s="31"/>
      <c r="M49" s="31"/>
      <c r="N49" s="31"/>
      <c r="O49" s="31"/>
      <c r="P49" s="31"/>
      <c r="Q49" s="31"/>
      <c r="R49" s="31"/>
    </row>
    <row r="50" spans="1:18" s="16" customFormat="1" ht="21" customHeight="1" x14ac:dyDescent="0.25">
      <c r="A50" s="95">
        <v>43</v>
      </c>
      <c r="B50" s="21"/>
      <c r="C50" s="21"/>
      <c r="D50" s="54"/>
      <c r="E50" s="54"/>
      <c r="F50" s="20"/>
      <c r="G50" s="19"/>
      <c r="H50" s="19"/>
      <c r="I50" s="54"/>
      <c r="J50" s="31"/>
      <c r="K50" s="31"/>
      <c r="L50" s="31"/>
      <c r="M50" s="31"/>
      <c r="N50" s="31"/>
      <c r="O50" s="31"/>
      <c r="P50" s="31"/>
      <c r="Q50" s="31"/>
      <c r="R50" s="31"/>
    </row>
    <row r="51" spans="1:18" s="16" customFormat="1" ht="21" customHeight="1" x14ac:dyDescent="0.25">
      <c r="A51" s="95">
        <v>44</v>
      </c>
      <c r="B51" s="21"/>
      <c r="C51" s="21"/>
      <c r="D51" s="54"/>
      <c r="E51" s="54"/>
      <c r="F51" s="20"/>
      <c r="G51" s="19"/>
      <c r="H51" s="19"/>
      <c r="I51" s="54"/>
      <c r="J51" s="31"/>
      <c r="K51" s="31"/>
      <c r="L51" s="31"/>
      <c r="M51" s="31"/>
      <c r="N51" s="31"/>
      <c r="O51" s="31"/>
      <c r="P51" s="31"/>
      <c r="Q51" s="31"/>
      <c r="R51" s="31"/>
    </row>
    <row r="52" spans="1:18" s="16" customFormat="1" ht="21" customHeight="1" x14ac:dyDescent="0.25">
      <c r="A52" s="95">
        <v>45</v>
      </c>
      <c r="B52" s="21"/>
      <c r="C52" s="21"/>
      <c r="D52" s="54"/>
      <c r="E52" s="54"/>
      <c r="F52" s="20"/>
      <c r="G52" s="19"/>
      <c r="H52" s="19"/>
      <c r="I52" s="54"/>
      <c r="J52" s="31"/>
      <c r="K52" s="31"/>
      <c r="L52" s="31"/>
      <c r="M52" s="31"/>
      <c r="N52" s="31"/>
      <c r="O52" s="31"/>
      <c r="P52" s="31"/>
      <c r="Q52" s="31"/>
      <c r="R52" s="31"/>
    </row>
    <row r="53" spans="1:18" s="16" customFormat="1" ht="21" customHeight="1" x14ac:dyDescent="0.25">
      <c r="A53" s="95">
        <v>46</v>
      </c>
      <c r="B53" s="21"/>
      <c r="C53" s="21"/>
      <c r="D53" s="54"/>
      <c r="E53" s="54"/>
      <c r="F53" s="20"/>
      <c r="G53" s="19"/>
      <c r="H53" s="19"/>
      <c r="I53" s="54"/>
      <c r="J53" s="31"/>
      <c r="K53" s="31"/>
      <c r="L53" s="31"/>
      <c r="M53" s="31"/>
      <c r="N53" s="31"/>
      <c r="O53" s="31"/>
      <c r="P53" s="31"/>
      <c r="Q53" s="31"/>
      <c r="R53" s="31"/>
    </row>
    <row r="54" spans="1:18" s="16" customFormat="1" ht="21" customHeight="1" x14ac:dyDescent="0.25">
      <c r="A54" s="95">
        <v>47</v>
      </c>
      <c r="B54" s="21"/>
      <c r="C54" s="21"/>
      <c r="D54" s="54"/>
      <c r="E54" s="54"/>
      <c r="F54" s="20"/>
      <c r="G54" s="19"/>
      <c r="H54" s="19"/>
      <c r="I54" s="54"/>
      <c r="J54" s="31"/>
      <c r="K54" s="31"/>
      <c r="L54" s="31"/>
      <c r="M54" s="31"/>
      <c r="N54" s="31"/>
      <c r="O54" s="31"/>
      <c r="P54" s="31"/>
      <c r="Q54" s="31"/>
      <c r="R54" s="31"/>
    </row>
    <row r="55" spans="1:18" s="16" customFormat="1" ht="21" customHeight="1" x14ac:dyDescent="0.25">
      <c r="A55" s="95">
        <v>48</v>
      </c>
      <c r="B55" s="21"/>
      <c r="C55" s="21"/>
      <c r="D55" s="54"/>
      <c r="E55" s="54"/>
      <c r="F55" s="20"/>
      <c r="G55" s="19"/>
      <c r="H55" s="19"/>
      <c r="I55" s="54"/>
      <c r="J55" s="31"/>
      <c r="K55" s="31"/>
      <c r="L55" s="31"/>
      <c r="M55" s="31"/>
      <c r="N55" s="31"/>
      <c r="O55" s="31"/>
      <c r="P55" s="31"/>
      <c r="Q55" s="31"/>
      <c r="R55" s="31"/>
    </row>
    <row r="56" spans="1:18" s="16" customFormat="1" ht="21" customHeight="1" x14ac:dyDescent="0.25">
      <c r="A56" s="95">
        <v>49</v>
      </c>
      <c r="B56" s="21"/>
      <c r="C56" s="21"/>
      <c r="D56" s="54"/>
      <c r="E56" s="54"/>
      <c r="F56" s="20"/>
      <c r="G56" s="19"/>
      <c r="H56" s="19"/>
      <c r="I56" s="54"/>
      <c r="J56" s="31"/>
      <c r="K56" s="31"/>
      <c r="L56" s="31"/>
      <c r="M56" s="31"/>
      <c r="N56" s="31"/>
      <c r="O56" s="31"/>
      <c r="P56" s="31"/>
      <c r="Q56" s="31"/>
      <c r="R56" s="31"/>
    </row>
    <row r="57" spans="1:18" s="16" customFormat="1" ht="21" customHeight="1" x14ac:dyDescent="0.25">
      <c r="A57" s="95">
        <v>50</v>
      </c>
      <c r="B57" s="21"/>
      <c r="C57" s="21"/>
      <c r="D57" s="54"/>
      <c r="E57" s="54"/>
      <c r="F57" s="20"/>
      <c r="G57" s="19"/>
      <c r="H57" s="19"/>
      <c r="I57" s="54"/>
      <c r="J57" s="31"/>
      <c r="K57" s="31"/>
      <c r="L57" s="31"/>
      <c r="M57" s="31"/>
      <c r="N57" s="31"/>
      <c r="O57" s="31"/>
      <c r="P57" s="31"/>
      <c r="Q57" s="31"/>
      <c r="R57" s="31"/>
    </row>
    <row r="58" spans="1:18" s="16" customFormat="1" ht="21" customHeight="1" x14ac:dyDescent="0.25">
      <c r="A58" s="95">
        <v>51</v>
      </c>
      <c r="B58" s="21"/>
      <c r="C58" s="21"/>
      <c r="D58" s="54"/>
      <c r="E58" s="54"/>
      <c r="F58" s="20"/>
      <c r="G58" s="19"/>
      <c r="H58" s="19"/>
      <c r="I58" s="54"/>
      <c r="J58" s="31"/>
      <c r="K58" s="31"/>
      <c r="L58" s="31"/>
      <c r="M58" s="31"/>
      <c r="N58" s="31"/>
      <c r="O58" s="31"/>
      <c r="P58" s="31"/>
      <c r="Q58" s="31"/>
      <c r="R58" s="31"/>
    </row>
    <row r="59" spans="1:18" s="16" customFormat="1" ht="21" customHeight="1" x14ac:dyDescent="0.25">
      <c r="A59" s="95">
        <v>52</v>
      </c>
      <c r="B59" s="21"/>
      <c r="C59" s="21"/>
      <c r="D59" s="54"/>
      <c r="E59" s="54"/>
      <c r="F59" s="20"/>
      <c r="G59" s="19"/>
      <c r="H59" s="19"/>
      <c r="I59" s="54"/>
      <c r="J59" s="31"/>
      <c r="K59" s="31"/>
      <c r="L59" s="31"/>
      <c r="M59" s="31"/>
      <c r="N59" s="31"/>
      <c r="O59" s="31"/>
      <c r="P59" s="31"/>
      <c r="Q59" s="31"/>
      <c r="R59" s="31"/>
    </row>
    <row r="60" spans="1:18" s="16" customFormat="1" ht="21" customHeight="1" x14ac:dyDescent="0.25">
      <c r="A60" s="95">
        <v>53</v>
      </c>
      <c r="B60" s="21"/>
      <c r="C60" s="21"/>
      <c r="D60" s="54"/>
      <c r="E60" s="54"/>
      <c r="F60" s="20"/>
      <c r="G60" s="19"/>
      <c r="H60" s="19"/>
      <c r="I60" s="54"/>
      <c r="J60" s="31"/>
      <c r="K60" s="31"/>
      <c r="L60" s="31"/>
      <c r="M60" s="31"/>
      <c r="N60" s="31"/>
      <c r="O60" s="31"/>
      <c r="P60" s="31"/>
      <c r="Q60" s="31"/>
      <c r="R60" s="31"/>
    </row>
    <row r="61" spans="1:18" s="16" customFormat="1" ht="21" customHeight="1" x14ac:dyDescent="0.25">
      <c r="A61" s="95">
        <v>54</v>
      </c>
      <c r="B61" s="21"/>
      <c r="C61" s="21"/>
      <c r="D61" s="54"/>
      <c r="E61" s="54"/>
      <c r="F61" s="20"/>
      <c r="G61" s="19"/>
      <c r="H61" s="19"/>
      <c r="I61" s="54"/>
      <c r="J61" s="31"/>
      <c r="K61" s="31"/>
      <c r="L61" s="31"/>
      <c r="M61" s="31"/>
      <c r="N61" s="31"/>
      <c r="O61" s="31"/>
      <c r="P61" s="31"/>
      <c r="Q61" s="31"/>
      <c r="R61" s="31"/>
    </row>
    <row r="62" spans="1:18" s="16" customFormat="1" ht="21" customHeight="1" x14ac:dyDescent="0.25">
      <c r="A62" s="95">
        <v>55</v>
      </c>
      <c r="B62" s="21"/>
      <c r="C62" s="21"/>
      <c r="D62" s="54"/>
      <c r="E62" s="54"/>
      <c r="F62" s="20"/>
      <c r="G62" s="19"/>
      <c r="H62" s="19"/>
      <c r="I62" s="54"/>
      <c r="J62" s="31"/>
      <c r="K62" s="31"/>
      <c r="L62" s="31"/>
      <c r="M62" s="31"/>
      <c r="N62" s="31"/>
      <c r="O62" s="31"/>
      <c r="P62" s="31"/>
      <c r="Q62" s="31"/>
      <c r="R62" s="31"/>
    </row>
    <row r="63" spans="1:18" s="16" customFormat="1" ht="21" customHeight="1" x14ac:dyDescent="0.25">
      <c r="A63" s="95">
        <v>56</v>
      </c>
      <c r="B63" s="21"/>
      <c r="C63" s="21"/>
      <c r="D63" s="54"/>
      <c r="E63" s="54"/>
      <c r="F63" s="20"/>
      <c r="G63" s="19"/>
      <c r="H63" s="19"/>
      <c r="I63" s="54"/>
      <c r="J63" s="31"/>
      <c r="K63" s="31"/>
      <c r="L63" s="31"/>
      <c r="M63" s="31"/>
      <c r="N63" s="31"/>
      <c r="O63" s="31"/>
      <c r="P63" s="31"/>
      <c r="Q63" s="31"/>
      <c r="R63" s="31"/>
    </row>
    <row r="64" spans="1:18" s="16" customFormat="1" ht="21" customHeight="1" x14ac:dyDescent="0.25">
      <c r="A64" s="95">
        <v>57</v>
      </c>
      <c r="B64" s="21"/>
      <c r="C64" s="21"/>
      <c r="D64" s="54"/>
      <c r="E64" s="54"/>
      <c r="F64" s="20"/>
      <c r="G64" s="19"/>
      <c r="H64" s="19"/>
      <c r="I64" s="54"/>
      <c r="J64" s="31"/>
      <c r="K64" s="31"/>
      <c r="L64" s="31"/>
      <c r="M64" s="31"/>
      <c r="N64" s="31"/>
      <c r="O64" s="31"/>
      <c r="P64" s="31"/>
      <c r="Q64" s="31"/>
      <c r="R64" s="31"/>
    </row>
    <row r="65" spans="1:18" s="16" customFormat="1" ht="21" customHeight="1" x14ac:dyDescent="0.25">
      <c r="A65" s="95">
        <v>58</v>
      </c>
      <c r="B65" s="21"/>
      <c r="C65" s="21"/>
      <c r="D65" s="54"/>
      <c r="E65" s="54"/>
      <c r="F65" s="20"/>
      <c r="G65" s="19"/>
      <c r="H65" s="19"/>
      <c r="I65" s="54"/>
      <c r="J65" s="31"/>
      <c r="K65" s="31"/>
      <c r="L65" s="31"/>
      <c r="M65" s="31"/>
      <c r="N65" s="31"/>
      <c r="O65" s="31"/>
      <c r="P65" s="31"/>
      <c r="Q65" s="31"/>
      <c r="R65" s="31"/>
    </row>
    <row r="66" spans="1:18" s="16" customFormat="1" ht="21" customHeight="1" x14ac:dyDescent="0.25">
      <c r="A66" s="95">
        <v>59</v>
      </c>
      <c r="B66" s="21"/>
      <c r="C66" s="21"/>
      <c r="D66" s="54"/>
      <c r="E66" s="54"/>
      <c r="F66" s="20"/>
      <c r="G66" s="19"/>
      <c r="H66" s="19"/>
      <c r="I66" s="54"/>
      <c r="J66" s="31"/>
      <c r="K66" s="31"/>
      <c r="L66" s="31"/>
      <c r="M66" s="31"/>
      <c r="N66" s="31"/>
      <c r="O66" s="31"/>
      <c r="P66" s="31"/>
      <c r="Q66" s="31"/>
      <c r="R66" s="31"/>
    </row>
    <row r="67" spans="1:18" s="16" customFormat="1" ht="21" customHeight="1" x14ac:dyDescent="0.25">
      <c r="A67" s="95">
        <v>60</v>
      </c>
      <c r="B67" s="21"/>
      <c r="C67" s="21"/>
      <c r="D67" s="54"/>
      <c r="E67" s="54"/>
      <c r="F67" s="20"/>
      <c r="G67" s="19"/>
      <c r="H67" s="19"/>
      <c r="I67" s="54"/>
      <c r="J67" s="31"/>
      <c r="K67" s="31"/>
      <c r="L67" s="31"/>
      <c r="M67" s="31"/>
      <c r="N67" s="31"/>
      <c r="O67" s="31"/>
      <c r="P67" s="31"/>
      <c r="Q67" s="31"/>
      <c r="R67" s="31"/>
    </row>
    <row r="68" spans="1:18" s="16" customFormat="1" ht="21" customHeight="1" x14ac:dyDescent="0.25">
      <c r="A68" s="95">
        <v>61</v>
      </c>
      <c r="B68" s="21"/>
      <c r="C68" s="21"/>
      <c r="D68" s="54"/>
      <c r="E68" s="54"/>
      <c r="F68" s="20"/>
      <c r="G68" s="19"/>
      <c r="H68" s="19"/>
      <c r="I68" s="54"/>
      <c r="J68" s="31"/>
      <c r="K68" s="31"/>
      <c r="L68" s="31"/>
      <c r="M68" s="31"/>
      <c r="N68" s="31"/>
      <c r="O68" s="31"/>
      <c r="P68" s="31"/>
      <c r="Q68" s="31"/>
      <c r="R68" s="31"/>
    </row>
    <row r="69" spans="1:18" s="16" customFormat="1" ht="21" customHeight="1" x14ac:dyDescent="0.25">
      <c r="A69" s="95">
        <v>62</v>
      </c>
      <c r="B69" s="21"/>
      <c r="C69" s="21"/>
      <c r="D69" s="54"/>
      <c r="E69" s="54"/>
      <c r="F69" s="20"/>
      <c r="G69" s="19"/>
      <c r="H69" s="19"/>
      <c r="I69" s="54"/>
      <c r="J69" s="31"/>
      <c r="K69" s="31"/>
      <c r="L69" s="31"/>
      <c r="M69" s="31"/>
      <c r="N69" s="31"/>
      <c r="O69" s="31"/>
      <c r="P69" s="31"/>
      <c r="Q69" s="31"/>
      <c r="R69" s="31"/>
    </row>
    <row r="70" spans="1:18" s="16" customFormat="1" ht="21" customHeight="1" x14ac:dyDescent="0.25">
      <c r="A70" s="95">
        <v>63</v>
      </c>
      <c r="B70" s="21"/>
      <c r="C70" s="21"/>
      <c r="D70" s="54"/>
      <c r="E70" s="54"/>
      <c r="F70" s="20"/>
      <c r="G70" s="19"/>
      <c r="H70" s="19"/>
      <c r="I70" s="54"/>
      <c r="J70" s="31"/>
      <c r="K70" s="31"/>
      <c r="L70" s="31"/>
      <c r="M70" s="31"/>
      <c r="N70" s="31"/>
      <c r="O70" s="31"/>
      <c r="P70" s="31"/>
      <c r="Q70" s="31"/>
      <c r="R70" s="31"/>
    </row>
    <row r="71" spans="1:18" s="16" customFormat="1" ht="21" customHeight="1" x14ac:dyDescent="0.25">
      <c r="A71" s="95">
        <v>64</v>
      </c>
      <c r="B71" s="21"/>
      <c r="C71" s="21"/>
      <c r="D71" s="54"/>
      <c r="E71" s="54"/>
      <c r="F71" s="20"/>
      <c r="G71" s="19"/>
      <c r="H71" s="19"/>
      <c r="I71" s="54"/>
      <c r="J71" s="31"/>
      <c r="K71" s="31"/>
      <c r="L71" s="31"/>
      <c r="M71" s="31"/>
      <c r="N71" s="31"/>
      <c r="O71" s="31"/>
      <c r="P71" s="31"/>
      <c r="Q71" s="31"/>
      <c r="R71" s="31"/>
    </row>
    <row r="72" spans="1:18" s="16" customFormat="1" ht="21" customHeight="1" x14ac:dyDescent="0.25">
      <c r="A72" s="95">
        <v>65</v>
      </c>
      <c r="B72" s="21"/>
      <c r="C72" s="21"/>
      <c r="D72" s="54"/>
      <c r="E72" s="54"/>
      <c r="F72" s="20"/>
      <c r="G72" s="19"/>
      <c r="H72" s="19"/>
      <c r="I72" s="54"/>
      <c r="J72" s="31"/>
      <c r="K72" s="31"/>
      <c r="L72" s="31"/>
      <c r="M72" s="31"/>
      <c r="N72" s="31"/>
      <c r="O72" s="31"/>
      <c r="P72" s="31"/>
      <c r="Q72" s="31"/>
      <c r="R72" s="31"/>
    </row>
    <row r="73" spans="1:18" s="16" customFormat="1" ht="21" customHeight="1" x14ac:dyDescent="0.25">
      <c r="A73" s="95">
        <v>66</v>
      </c>
      <c r="B73" s="21"/>
      <c r="C73" s="21"/>
      <c r="D73" s="54"/>
      <c r="E73" s="54"/>
      <c r="F73" s="20"/>
      <c r="G73" s="19"/>
      <c r="H73" s="19"/>
      <c r="I73" s="54"/>
      <c r="J73" s="31"/>
      <c r="K73" s="31"/>
      <c r="L73" s="31"/>
      <c r="M73" s="31"/>
      <c r="N73" s="31"/>
      <c r="O73" s="31"/>
      <c r="P73" s="31"/>
      <c r="Q73" s="31"/>
      <c r="R73" s="31"/>
    </row>
    <row r="74" spans="1:18" s="16" customFormat="1" ht="21" customHeight="1" x14ac:dyDescent="0.25">
      <c r="A74" s="95">
        <v>67</v>
      </c>
      <c r="B74" s="21"/>
      <c r="C74" s="21"/>
      <c r="D74" s="54"/>
      <c r="E74" s="54"/>
      <c r="F74" s="20"/>
      <c r="G74" s="19"/>
      <c r="H74" s="19"/>
      <c r="I74" s="54"/>
      <c r="J74" s="31"/>
      <c r="K74" s="31"/>
      <c r="L74" s="31"/>
      <c r="M74" s="31"/>
      <c r="N74" s="31"/>
      <c r="O74" s="31"/>
      <c r="P74" s="31"/>
      <c r="Q74" s="31"/>
      <c r="R74" s="31"/>
    </row>
    <row r="75" spans="1:18" s="16" customFormat="1" ht="21" customHeight="1" x14ac:dyDescent="0.25">
      <c r="A75" s="95">
        <v>68</v>
      </c>
      <c r="B75" s="21"/>
      <c r="C75" s="21"/>
      <c r="D75" s="54"/>
      <c r="E75" s="54"/>
      <c r="F75" s="20"/>
      <c r="G75" s="19"/>
      <c r="H75" s="19"/>
      <c r="I75" s="54"/>
      <c r="J75" s="31"/>
      <c r="K75" s="31"/>
      <c r="L75" s="31"/>
      <c r="M75" s="31"/>
      <c r="N75" s="31"/>
      <c r="O75" s="31"/>
      <c r="P75" s="31"/>
      <c r="Q75" s="31"/>
      <c r="R75" s="31"/>
    </row>
    <row r="76" spans="1:18" s="16" customFormat="1" ht="21" customHeight="1" x14ac:dyDescent="0.25">
      <c r="A76" s="95">
        <v>69</v>
      </c>
      <c r="B76" s="21"/>
      <c r="C76" s="21"/>
      <c r="D76" s="54"/>
      <c r="E76" s="54"/>
      <c r="F76" s="20"/>
      <c r="G76" s="19"/>
      <c r="H76" s="19"/>
      <c r="I76" s="54"/>
      <c r="J76" s="31"/>
      <c r="K76" s="31"/>
      <c r="L76" s="31"/>
      <c r="M76" s="31"/>
      <c r="N76" s="31"/>
      <c r="O76" s="31"/>
      <c r="P76" s="31"/>
      <c r="Q76" s="31"/>
      <c r="R76" s="31"/>
    </row>
    <row r="77" spans="1:18" s="16" customFormat="1" ht="21" customHeight="1" x14ac:dyDescent="0.25">
      <c r="A77" s="95">
        <v>70</v>
      </c>
      <c r="B77" s="21"/>
      <c r="C77" s="21"/>
      <c r="D77" s="54"/>
      <c r="E77" s="54"/>
      <c r="F77" s="20"/>
      <c r="G77" s="19"/>
      <c r="H77" s="19"/>
      <c r="I77" s="54"/>
      <c r="J77" s="31"/>
      <c r="K77" s="31"/>
      <c r="L77" s="31"/>
      <c r="M77" s="31"/>
      <c r="N77" s="31"/>
      <c r="O77" s="31"/>
      <c r="P77" s="31"/>
      <c r="Q77" s="31"/>
      <c r="R77" s="31"/>
    </row>
    <row r="78" spans="1:18" s="16" customFormat="1" ht="21" customHeight="1" x14ac:dyDescent="0.25">
      <c r="A78" s="95">
        <v>71</v>
      </c>
      <c r="B78" s="21"/>
      <c r="C78" s="21"/>
      <c r="D78" s="54"/>
      <c r="E78" s="54"/>
      <c r="F78" s="20"/>
      <c r="G78" s="19"/>
      <c r="H78" s="19"/>
      <c r="I78" s="54"/>
      <c r="J78" s="31"/>
      <c r="K78" s="31"/>
      <c r="L78" s="31"/>
      <c r="M78" s="31"/>
      <c r="N78" s="31"/>
      <c r="O78" s="31"/>
      <c r="P78" s="31"/>
      <c r="Q78" s="31"/>
      <c r="R78" s="31"/>
    </row>
    <row r="79" spans="1:18" s="16" customFormat="1" ht="21" customHeight="1" x14ac:dyDescent="0.25">
      <c r="A79" s="95">
        <v>72</v>
      </c>
      <c r="B79" s="21"/>
      <c r="C79" s="21"/>
      <c r="D79" s="54"/>
      <c r="E79" s="54"/>
      <c r="F79" s="20"/>
      <c r="G79" s="19"/>
      <c r="H79" s="19"/>
      <c r="I79" s="54"/>
      <c r="J79" s="31"/>
      <c r="K79" s="31"/>
      <c r="L79" s="31"/>
      <c r="M79" s="31"/>
      <c r="N79" s="31"/>
      <c r="O79" s="31"/>
      <c r="P79" s="31"/>
      <c r="Q79" s="31"/>
      <c r="R79" s="31"/>
    </row>
    <row r="80" spans="1:18" s="16" customFormat="1" ht="21" customHeight="1" x14ac:dyDescent="0.25">
      <c r="A80" s="95">
        <v>73</v>
      </c>
      <c r="B80" s="21"/>
      <c r="C80" s="21"/>
      <c r="D80" s="54"/>
      <c r="E80" s="54"/>
      <c r="F80" s="20"/>
      <c r="G80" s="19"/>
      <c r="H80" s="19"/>
      <c r="I80" s="54"/>
      <c r="J80" s="31"/>
      <c r="K80" s="31"/>
      <c r="L80" s="31"/>
      <c r="M80" s="31"/>
      <c r="N80" s="31"/>
      <c r="O80" s="31"/>
      <c r="P80" s="31"/>
      <c r="Q80" s="31"/>
      <c r="R80" s="31"/>
    </row>
    <row r="81" spans="1:18" s="16" customFormat="1" ht="21" customHeight="1" x14ac:dyDescent="0.25">
      <c r="A81" s="95">
        <v>74</v>
      </c>
      <c r="B81" s="21"/>
      <c r="C81" s="21"/>
      <c r="D81" s="54"/>
      <c r="E81" s="54"/>
      <c r="F81" s="20"/>
      <c r="G81" s="19"/>
      <c r="H81" s="19"/>
      <c r="I81" s="54"/>
      <c r="J81" s="31"/>
      <c r="K81" s="31"/>
      <c r="L81" s="31"/>
      <c r="M81" s="31"/>
      <c r="N81" s="31"/>
      <c r="O81" s="31"/>
      <c r="P81" s="31"/>
      <c r="Q81" s="31"/>
      <c r="R81" s="31"/>
    </row>
    <row r="82" spans="1:18" s="16" customFormat="1" ht="21" customHeight="1" x14ac:dyDescent="0.25">
      <c r="A82" s="95">
        <v>75</v>
      </c>
      <c r="B82" s="21"/>
      <c r="C82" s="21"/>
      <c r="D82" s="54"/>
      <c r="E82" s="54"/>
      <c r="F82" s="20"/>
      <c r="G82" s="19"/>
      <c r="H82" s="19"/>
      <c r="I82" s="54"/>
      <c r="J82" s="31"/>
      <c r="K82" s="31"/>
      <c r="L82" s="31"/>
      <c r="M82" s="31"/>
      <c r="N82" s="31"/>
      <c r="O82" s="31"/>
      <c r="P82" s="31"/>
      <c r="Q82" s="31"/>
      <c r="R82" s="31"/>
    </row>
    <row r="83" spans="1:18" s="16" customFormat="1" ht="21" customHeight="1" x14ac:dyDescent="0.25">
      <c r="A83" s="95">
        <v>76</v>
      </c>
      <c r="B83" s="21"/>
      <c r="C83" s="21"/>
      <c r="D83" s="54"/>
      <c r="E83" s="54"/>
      <c r="F83" s="20"/>
      <c r="G83" s="19"/>
      <c r="H83" s="19"/>
      <c r="I83" s="54"/>
      <c r="J83" s="31"/>
      <c r="K83" s="31"/>
      <c r="L83" s="31"/>
      <c r="M83" s="31"/>
      <c r="N83" s="31"/>
      <c r="O83" s="31"/>
      <c r="P83" s="31"/>
      <c r="Q83" s="31"/>
      <c r="R83" s="31"/>
    </row>
    <row r="84" spans="1:18" s="16" customFormat="1" ht="21" customHeight="1" x14ac:dyDescent="0.25">
      <c r="A84" s="95">
        <v>77</v>
      </c>
      <c r="B84" s="21"/>
      <c r="C84" s="21"/>
      <c r="D84" s="54"/>
      <c r="E84" s="54"/>
      <c r="F84" s="20"/>
      <c r="G84" s="19"/>
      <c r="H84" s="19"/>
      <c r="I84" s="54"/>
      <c r="J84" s="31"/>
      <c r="K84" s="31"/>
      <c r="L84" s="31"/>
      <c r="M84" s="31"/>
      <c r="N84" s="31"/>
      <c r="O84" s="31"/>
      <c r="P84" s="31"/>
      <c r="Q84" s="31"/>
      <c r="R84" s="31"/>
    </row>
    <row r="85" spans="1:18" s="16" customFormat="1" ht="21" customHeight="1" x14ac:dyDescent="0.25">
      <c r="A85" s="95">
        <v>78</v>
      </c>
      <c r="B85" s="21"/>
      <c r="C85" s="21"/>
      <c r="D85" s="54"/>
      <c r="E85" s="54"/>
      <c r="F85" s="20"/>
      <c r="G85" s="19"/>
      <c r="H85" s="19"/>
      <c r="I85" s="54"/>
      <c r="J85" s="31"/>
      <c r="K85" s="31"/>
      <c r="L85" s="31"/>
      <c r="M85" s="31"/>
      <c r="N85" s="31"/>
      <c r="O85" s="31"/>
      <c r="P85" s="31"/>
      <c r="Q85" s="31"/>
      <c r="R85" s="31"/>
    </row>
    <row r="86" spans="1:18" s="16" customFormat="1" ht="21" customHeight="1" x14ac:dyDescent="0.25">
      <c r="A86" s="95">
        <v>79</v>
      </c>
      <c r="B86" s="21"/>
      <c r="C86" s="21"/>
      <c r="D86" s="54"/>
      <c r="E86" s="54"/>
      <c r="F86" s="20"/>
      <c r="G86" s="19"/>
      <c r="H86" s="19"/>
      <c r="I86" s="54"/>
      <c r="J86" s="31"/>
      <c r="K86" s="31"/>
      <c r="L86" s="31"/>
      <c r="M86" s="31"/>
      <c r="N86" s="31"/>
      <c r="O86" s="31"/>
      <c r="P86" s="31"/>
      <c r="Q86" s="31"/>
      <c r="R86" s="31"/>
    </row>
    <row r="87" spans="1:18" s="16" customFormat="1" ht="21" customHeight="1" x14ac:dyDescent="0.25">
      <c r="A87" s="95">
        <v>80</v>
      </c>
      <c r="B87" s="21"/>
      <c r="C87" s="21"/>
      <c r="D87" s="54"/>
      <c r="E87" s="54"/>
      <c r="F87" s="20"/>
      <c r="G87" s="19"/>
      <c r="H87" s="19"/>
      <c r="I87" s="54"/>
      <c r="J87" s="31"/>
      <c r="K87" s="31"/>
      <c r="L87" s="31"/>
      <c r="M87" s="31"/>
      <c r="N87" s="31"/>
      <c r="O87" s="31"/>
      <c r="P87" s="31"/>
      <c r="Q87" s="31"/>
      <c r="R87" s="31"/>
    </row>
    <row r="88" spans="1:18" s="16" customFormat="1" ht="21" customHeight="1" x14ac:dyDescent="0.25">
      <c r="A88" s="95">
        <v>81</v>
      </c>
      <c r="B88" s="21"/>
      <c r="C88" s="21"/>
      <c r="D88" s="54"/>
      <c r="E88" s="54"/>
      <c r="F88" s="20"/>
      <c r="G88" s="19"/>
      <c r="H88" s="19"/>
      <c r="I88" s="54"/>
      <c r="J88" s="31"/>
      <c r="K88" s="31"/>
      <c r="L88" s="31"/>
      <c r="M88" s="31"/>
      <c r="N88" s="31"/>
      <c r="O88" s="31"/>
      <c r="P88" s="31"/>
      <c r="Q88" s="31"/>
      <c r="R88" s="31"/>
    </row>
    <row r="89" spans="1:18" s="16" customFormat="1" ht="21" customHeight="1" x14ac:dyDescent="0.25">
      <c r="A89" s="95">
        <v>82</v>
      </c>
      <c r="B89" s="21"/>
      <c r="C89" s="21"/>
      <c r="D89" s="54"/>
      <c r="E89" s="54"/>
      <c r="F89" s="20"/>
      <c r="G89" s="19"/>
      <c r="H89" s="19"/>
      <c r="I89" s="54"/>
      <c r="J89" s="31"/>
      <c r="K89" s="31"/>
      <c r="L89" s="31"/>
      <c r="M89" s="31"/>
      <c r="N89" s="31"/>
      <c r="O89" s="31"/>
      <c r="P89" s="31"/>
      <c r="Q89" s="31"/>
      <c r="R89" s="31"/>
    </row>
    <row r="90" spans="1:18" s="16" customFormat="1" ht="21" customHeight="1" x14ac:dyDescent="0.25">
      <c r="A90" s="95">
        <v>83</v>
      </c>
      <c r="B90" s="21"/>
      <c r="C90" s="21"/>
      <c r="D90" s="54"/>
      <c r="E90" s="54"/>
      <c r="F90" s="20"/>
      <c r="G90" s="19"/>
      <c r="H90" s="19"/>
      <c r="I90" s="54"/>
      <c r="J90" s="31"/>
      <c r="K90" s="31"/>
      <c r="L90" s="31"/>
      <c r="M90" s="31"/>
      <c r="N90" s="31"/>
      <c r="O90" s="31"/>
      <c r="P90" s="31"/>
      <c r="Q90" s="31"/>
      <c r="R90" s="31"/>
    </row>
    <row r="91" spans="1:18" s="16" customFormat="1" ht="21" customHeight="1" x14ac:dyDescent="0.25">
      <c r="A91" s="95">
        <v>84</v>
      </c>
      <c r="B91" s="21"/>
      <c r="C91" s="21"/>
      <c r="D91" s="54"/>
      <c r="E91" s="54"/>
      <c r="F91" s="20"/>
      <c r="G91" s="19"/>
      <c r="H91" s="19"/>
      <c r="I91" s="54"/>
      <c r="J91" s="31"/>
      <c r="K91" s="31"/>
      <c r="L91" s="31"/>
      <c r="M91" s="31"/>
      <c r="N91" s="31"/>
      <c r="O91" s="31"/>
      <c r="P91" s="31"/>
      <c r="Q91" s="31"/>
      <c r="R91" s="31"/>
    </row>
    <row r="92" spans="1:18" s="16" customFormat="1" ht="21" customHeight="1" x14ac:dyDescent="0.25">
      <c r="A92" s="95">
        <v>85</v>
      </c>
      <c r="B92" s="21"/>
      <c r="C92" s="21"/>
      <c r="D92" s="54"/>
      <c r="E92" s="54"/>
      <c r="F92" s="20"/>
      <c r="G92" s="19"/>
      <c r="H92" s="19"/>
      <c r="I92" s="54"/>
      <c r="J92" s="31"/>
      <c r="K92" s="31"/>
      <c r="L92" s="31"/>
      <c r="M92" s="31"/>
      <c r="N92" s="31"/>
      <c r="O92" s="31"/>
      <c r="P92" s="31"/>
      <c r="Q92" s="31"/>
      <c r="R92" s="31"/>
    </row>
    <row r="93" spans="1:18" s="16" customFormat="1" ht="21" customHeight="1" x14ac:dyDescent="0.25">
      <c r="A93" s="95">
        <v>86</v>
      </c>
      <c r="B93" s="21"/>
      <c r="C93" s="21"/>
      <c r="D93" s="54"/>
      <c r="E93" s="54"/>
      <c r="F93" s="20"/>
      <c r="G93" s="19"/>
      <c r="H93" s="19"/>
      <c r="I93" s="54"/>
      <c r="J93" s="31"/>
      <c r="K93" s="31"/>
      <c r="L93" s="31"/>
      <c r="M93" s="31"/>
      <c r="N93" s="31"/>
      <c r="O93" s="31"/>
      <c r="P93" s="31"/>
      <c r="Q93" s="31"/>
      <c r="R93" s="31"/>
    </row>
    <row r="94" spans="1:18" s="16" customFormat="1" ht="21" customHeight="1" x14ac:dyDescent="0.25">
      <c r="A94" s="95">
        <v>87</v>
      </c>
      <c r="B94" s="21"/>
      <c r="C94" s="21"/>
      <c r="D94" s="54"/>
      <c r="E94" s="54"/>
      <c r="F94" s="20"/>
      <c r="G94" s="19"/>
      <c r="H94" s="19"/>
      <c r="I94" s="54"/>
      <c r="J94" s="31"/>
      <c r="K94" s="31"/>
      <c r="L94" s="31"/>
      <c r="M94" s="31"/>
      <c r="N94" s="31"/>
      <c r="O94" s="31"/>
      <c r="P94" s="31"/>
      <c r="Q94" s="31"/>
      <c r="R94" s="31"/>
    </row>
    <row r="95" spans="1:18" s="16" customFormat="1" ht="21" customHeight="1" x14ac:dyDescent="0.25">
      <c r="A95" s="95">
        <v>88</v>
      </c>
      <c r="B95" s="21"/>
      <c r="C95" s="21"/>
      <c r="D95" s="54"/>
      <c r="E95" s="54"/>
      <c r="F95" s="20"/>
      <c r="G95" s="19"/>
      <c r="H95" s="19"/>
      <c r="I95" s="54"/>
      <c r="J95" s="31"/>
      <c r="K95" s="31"/>
      <c r="L95" s="31"/>
      <c r="M95" s="31"/>
      <c r="N95" s="31"/>
      <c r="O95" s="31"/>
      <c r="P95" s="31"/>
      <c r="Q95" s="31"/>
      <c r="R95" s="31"/>
    </row>
    <row r="96" spans="1:18" s="16" customFormat="1" ht="21" customHeight="1" x14ac:dyDescent="0.25">
      <c r="A96" s="95">
        <v>89</v>
      </c>
      <c r="B96" s="21"/>
      <c r="C96" s="21"/>
      <c r="D96" s="54"/>
      <c r="E96" s="54"/>
      <c r="F96" s="20"/>
      <c r="G96" s="19"/>
      <c r="H96" s="19"/>
      <c r="I96" s="54"/>
      <c r="J96" s="31"/>
      <c r="K96" s="31"/>
      <c r="L96" s="31"/>
      <c r="M96" s="31"/>
      <c r="N96" s="31"/>
      <c r="O96" s="31"/>
      <c r="P96" s="31"/>
      <c r="Q96" s="31"/>
      <c r="R96" s="31"/>
    </row>
    <row r="97" spans="1:18" s="16" customFormat="1" ht="21" customHeight="1" x14ac:dyDescent="0.25">
      <c r="A97" s="95">
        <v>90</v>
      </c>
      <c r="B97" s="21"/>
      <c r="C97" s="21"/>
      <c r="D97" s="54"/>
      <c r="E97" s="54"/>
      <c r="F97" s="20"/>
      <c r="G97" s="19"/>
      <c r="H97" s="19"/>
      <c r="I97" s="54"/>
      <c r="J97" s="31"/>
      <c r="K97" s="31"/>
      <c r="L97" s="31"/>
      <c r="M97" s="31"/>
      <c r="N97" s="31"/>
      <c r="O97" s="31"/>
      <c r="P97" s="31"/>
      <c r="Q97" s="31"/>
      <c r="R97" s="31"/>
    </row>
    <row r="98" spans="1:18" s="16" customFormat="1" ht="21" customHeight="1" x14ac:dyDescent="0.25">
      <c r="A98" s="95">
        <v>91</v>
      </c>
      <c r="B98" s="21"/>
      <c r="C98" s="21"/>
      <c r="D98" s="54"/>
      <c r="E98" s="54"/>
      <c r="F98" s="20"/>
      <c r="G98" s="19"/>
      <c r="H98" s="19"/>
      <c r="I98" s="54"/>
      <c r="J98" s="31"/>
      <c r="K98" s="31"/>
      <c r="L98" s="31"/>
      <c r="M98" s="31"/>
      <c r="N98" s="31"/>
      <c r="O98" s="31"/>
      <c r="P98" s="31"/>
      <c r="Q98" s="31"/>
      <c r="R98" s="31"/>
    </row>
    <row r="99" spans="1:18" s="16" customFormat="1" ht="21" customHeight="1" x14ac:dyDescent="0.25">
      <c r="A99" s="95">
        <v>92</v>
      </c>
      <c r="B99" s="21"/>
      <c r="C99" s="21"/>
      <c r="D99" s="54"/>
      <c r="E99" s="54"/>
      <c r="F99" s="20"/>
      <c r="G99" s="19"/>
      <c r="H99" s="19"/>
      <c r="I99" s="54"/>
      <c r="J99" s="31"/>
      <c r="K99" s="31"/>
      <c r="L99" s="31"/>
      <c r="M99" s="31"/>
      <c r="N99" s="31"/>
      <c r="O99" s="31"/>
      <c r="P99" s="31"/>
      <c r="Q99" s="31"/>
      <c r="R99" s="31"/>
    </row>
    <row r="100" spans="1:18" s="16" customFormat="1" ht="21" customHeight="1" x14ac:dyDescent="0.25">
      <c r="A100" s="95">
        <v>93</v>
      </c>
      <c r="B100" s="21"/>
      <c r="C100" s="21"/>
      <c r="D100" s="54"/>
      <c r="E100" s="54"/>
      <c r="F100" s="20"/>
      <c r="G100" s="19"/>
      <c r="H100" s="19"/>
      <c r="I100" s="54"/>
      <c r="J100" s="31"/>
      <c r="K100" s="31"/>
      <c r="L100" s="31"/>
      <c r="M100" s="31"/>
      <c r="N100" s="31"/>
      <c r="O100" s="31"/>
      <c r="P100" s="31"/>
      <c r="Q100" s="31"/>
      <c r="R100" s="31"/>
    </row>
    <row r="101" spans="1:18" s="16" customFormat="1" ht="21" customHeight="1" x14ac:dyDescent="0.25">
      <c r="A101" s="95">
        <v>94</v>
      </c>
      <c r="B101" s="21"/>
      <c r="C101" s="21"/>
      <c r="D101" s="54"/>
      <c r="E101" s="54"/>
      <c r="F101" s="20"/>
      <c r="G101" s="19"/>
      <c r="H101" s="19"/>
      <c r="I101" s="54"/>
      <c r="J101" s="31"/>
      <c r="K101" s="31"/>
      <c r="L101" s="31"/>
      <c r="M101" s="31"/>
      <c r="N101" s="31"/>
      <c r="O101" s="31"/>
      <c r="P101" s="31"/>
      <c r="Q101" s="31"/>
      <c r="R101" s="31"/>
    </row>
    <row r="102" spans="1:18" s="16" customFormat="1" ht="21" customHeight="1" x14ac:dyDescent="0.25">
      <c r="A102" s="95">
        <v>95</v>
      </c>
      <c r="B102" s="21"/>
      <c r="C102" s="21"/>
      <c r="D102" s="54"/>
      <c r="E102" s="54"/>
      <c r="F102" s="20"/>
      <c r="G102" s="19"/>
      <c r="H102" s="19"/>
      <c r="I102" s="54"/>
      <c r="J102" s="31"/>
      <c r="K102" s="31"/>
      <c r="L102" s="31"/>
      <c r="M102" s="31"/>
      <c r="N102" s="31"/>
      <c r="O102" s="31"/>
      <c r="P102" s="31"/>
      <c r="Q102" s="31"/>
      <c r="R102" s="31"/>
    </row>
    <row r="103" spans="1:18" s="16" customFormat="1" ht="21" customHeight="1" x14ac:dyDescent="0.25">
      <c r="A103" s="95">
        <v>96</v>
      </c>
      <c r="B103" s="21"/>
      <c r="C103" s="21"/>
      <c r="D103" s="54"/>
      <c r="E103" s="54"/>
      <c r="F103" s="20"/>
      <c r="G103" s="19"/>
      <c r="H103" s="19"/>
      <c r="I103" s="54"/>
      <c r="J103" s="31"/>
      <c r="K103" s="31"/>
      <c r="L103" s="31"/>
      <c r="M103" s="31"/>
      <c r="N103" s="31"/>
      <c r="O103" s="31"/>
      <c r="P103" s="31"/>
      <c r="Q103" s="31"/>
      <c r="R103" s="31"/>
    </row>
    <row r="104" spans="1:18" s="16" customFormat="1" ht="21" customHeight="1" x14ac:dyDescent="0.25">
      <c r="A104" s="95">
        <v>97</v>
      </c>
      <c r="B104" s="21"/>
      <c r="C104" s="21"/>
      <c r="D104" s="54"/>
      <c r="E104" s="54"/>
      <c r="F104" s="20"/>
      <c r="G104" s="19"/>
      <c r="H104" s="19"/>
      <c r="I104" s="54"/>
      <c r="J104" s="31"/>
      <c r="K104" s="31"/>
      <c r="L104" s="31"/>
      <c r="M104" s="31"/>
      <c r="N104" s="31"/>
      <c r="O104" s="31"/>
      <c r="P104" s="31"/>
      <c r="Q104" s="31"/>
      <c r="R104" s="31"/>
    </row>
    <row r="105" spans="1:18" s="16" customFormat="1" ht="21" customHeight="1" x14ac:dyDescent="0.25">
      <c r="A105" s="95">
        <v>98</v>
      </c>
      <c r="B105" s="21"/>
      <c r="C105" s="21"/>
      <c r="D105" s="54"/>
      <c r="E105" s="54"/>
      <c r="F105" s="20"/>
      <c r="G105" s="19"/>
      <c r="H105" s="19"/>
      <c r="I105" s="54"/>
      <c r="J105" s="31"/>
      <c r="K105" s="31"/>
      <c r="L105" s="31"/>
      <c r="M105" s="31"/>
      <c r="N105" s="31"/>
      <c r="O105" s="31"/>
      <c r="P105" s="31"/>
      <c r="Q105" s="31"/>
      <c r="R105" s="31"/>
    </row>
    <row r="106" spans="1:18" s="16" customFormat="1" ht="21" customHeight="1" x14ac:dyDescent="0.25">
      <c r="A106" s="95">
        <v>99</v>
      </c>
      <c r="B106" s="21"/>
      <c r="C106" s="21"/>
      <c r="D106" s="54"/>
      <c r="E106" s="54"/>
      <c r="F106" s="20"/>
      <c r="G106" s="19"/>
      <c r="H106" s="19"/>
      <c r="I106" s="54"/>
      <c r="J106" s="31"/>
      <c r="K106" s="31"/>
      <c r="L106" s="31"/>
      <c r="M106" s="31"/>
      <c r="N106" s="31"/>
      <c r="O106" s="31"/>
      <c r="P106" s="31"/>
      <c r="Q106" s="31"/>
      <c r="R106" s="31"/>
    </row>
    <row r="107" spans="1:18" s="16" customFormat="1" ht="21" customHeight="1" x14ac:dyDescent="0.25">
      <c r="A107" s="95">
        <v>100</v>
      </c>
      <c r="B107" s="21"/>
      <c r="C107" s="21"/>
      <c r="D107" s="54"/>
      <c r="E107" s="54"/>
      <c r="F107" s="20"/>
      <c r="G107" s="19"/>
      <c r="H107" s="19"/>
      <c r="I107" s="54"/>
      <c r="J107" s="31"/>
      <c r="K107" s="31"/>
      <c r="L107" s="31"/>
      <c r="M107" s="31"/>
      <c r="N107" s="31"/>
      <c r="O107" s="31"/>
      <c r="P107" s="31"/>
      <c r="Q107" s="31"/>
      <c r="R107" s="31"/>
    </row>
    <row r="108" spans="1:18" x14ac:dyDescent="0.25">
      <c r="A108" s="23"/>
      <c r="B108" s="24"/>
      <c r="C108" s="24"/>
      <c r="D108" s="24"/>
      <c r="E108" s="24"/>
      <c r="F108" s="24"/>
      <c r="G108" s="24"/>
      <c r="H108" s="24"/>
      <c r="I108" s="24"/>
      <c r="J108" s="24"/>
      <c r="K108" s="24"/>
      <c r="L108" s="24"/>
      <c r="M108" s="24"/>
      <c r="N108" s="24"/>
      <c r="O108" s="24"/>
      <c r="P108" s="24"/>
      <c r="Q108" s="24"/>
      <c r="R108" s="24"/>
    </row>
    <row r="109" spans="1:18" x14ac:dyDescent="0.25">
      <c r="A109" s="23"/>
      <c r="B109" s="24"/>
      <c r="C109" s="24"/>
      <c r="D109" s="24"/>
      <c r="E109" s="24"/>
      <c r="F109" s="24"/>
      <c r="G109" s="24"/>
      <c r="H109" s="24"/>
      <c r="I109" s="24"/>
      <c r="J109" s="24"/>
      <c r="K109" s="24"/>
      <c r="L109" s="24"/>
      <c r="M109" s="24"/>
      <c r="N109" s="24"/>
      <c r="O109" s="24"/>
      <c r="P109" s="24"/>
      <c r="Q109" s="24"/>
      <c r="R109" s="24"/>
    </row>
    <row r="110" spans="1:18" x14ac:dyDescent="0.25">
      <c r="A110" s="23"/>
      <c r="B110" s="24"/>
      <c r="C110" s="24"/>
      <c r="D110" s="24"/>
      <c r="E110" s="24"/>
      <c r="F110" s="24"/>
      <c r="G110" s="24"/>
      <c r="H110" s="24"/>
      <c r="I110" s="24"/>
      <c r="J110" s="24"/>
      <c r="K110" s="24"/>
      <c r="L110" s="24"/>
      <c r="M110" s="24"/>
      <c r="N110" s="24"/>
      <c r="O110" s="24"/>
      <c r="P110" s="24"/>
      <c r="Q110" s="24"/>
      <c r="R110" s="24"/>
    </row>
    <row r="111" spans="1:18" x14ac:dyDescent="0.25">
      <c r="A111" s="23"/>
      <c r="B111" s="24"/>
      <c r="C111" s="24"/>
      <c r="D111" s="24"/>
      <c r="E111" s="24"/>
      <c r="F111" s="24"/>
      <c r="G111" s="24"/>
      <c r="H111" s="24"/>
      <c r="I111" s="24"/>
      <c r="J111" s="24"/>
      <c r="K111" s="24"/>
      <c r="L111" s="24"/>
      <c r="M111" s="24"/>
      <c r="N111" s="24"/>
      <c r="O111" s="24"/>
      <c r="P111" s="24"/>
      <c r="Q111" s="24"/>
      <c r="R111" s="24"/>
    </row>
    <row r="112" spans="1:18" x14ac:dyDescent="0.25">
      <c r="A112" s="23"/>
      <c r="B112" s="24"/>
      <c r="C112" s="24"/>
      <c r="D112" s="24"/>
      <c r="E112" s="24"/>
      <c r="F112" s="24"/>
      <c r="G112" s="24"/>
      <c r="H112" s="24"/>
      <c r="I112" s="24"/>
      <c r="J112" s="24"/>
      <c r="K112" s="24"/>
      <c r="L112" s="24"/>
      <c r="M112" s="24"/>
      <c r="N112" s="24"/>
      <c r="O112" s="24"/>
      <c r="P112" s="24"/>
      <c r="Q112" s="24"/>
      <c r="R112" s="24"/>
    </row>
    <row r="113" spans="1:18" x14ac:dyDescent="0.25">
      <c r="A113" s="23"/>
      <c r="B113" s="24"/>
      <c r="C113" s="24"/>
      <c r="D113" s="24"/>
      <c r="E113" s="24"/>
      <c r="F113" s="24"/>
      <c r="G113" s="24"/>
      <c r="H113" s="24"/>
      <c r="I113" s="24"/>
      <c r="J113" s="24"/>
      <c r="K113" s="24"/>
      <c r="L113" s="24"/>
      <c r="M113" s="24"/>
      <c r="N113" s="24"/>
      <c r="O113" s="24"/>
      <c r="P113" s="24"/>
      <c r="Q113" s="24"/>
      <c r="R113" s="24"/>
    </row>
    <row r="114" spans="1:18" x14ac:dyDescent="0.25"/>
  </sheetData>
  <sheetProtection password="C751" sheet="1" objects="1" scenarios="1"/>
  <mergeCells count="9">
    <mergeCell ref="A1:I1"/>
    <mergeCell ref="O8:Q9"/>
    <mergeCell ref="A3:B3"/>
    <mergeCell ref="A5:B5"/>
    <mergeCell ref="C3:I3"/>
    <mergeCell ref="A4:B4"/>
    <mergeCell ref="F4:H4"/>
    <mergeCell ref="F5:H5"/>
    <mergeCell ref="D7:E7"/>
  </mergeCells>
  <dataValidations count="2">
    <dataValidation type="list" allowBlank="1" showInputMessage="1" showErrorMessage="1" sqref="G8:G107" xr:uid="{00000000-0002-0000-0000-000000000000}">
      <formula1>$U$1:$U$3</formula1>
    </dataValidation>
    <dataValidation type="list" operator="lessThanOrEqual" allowBlank="1" showInputMessage="1" showErrorMessage="1" sqref="D8:E107 I8:I107" xr:uid="{00000000-0002-0000-0000-000001000000}">
      <formula1>$O$13:$O$21</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1"/>
  <sheetViews>
    <sheetView view="pageLayout" zoomScaleNormal="100" zoomScaleSheetLayoutView="110" workbookViewId="0">
      <selection activeCell="P7" sqref="P7"/>
    </sheetView>
  </sheetViews>
  <sheetFormatPr defaultColWidth="9.140625" defaultRowHeight="15" x14ac:dyDescent="0.25"/>
  <cols>
    <col min="1" max="1" width="4.140625" style="4" customWidth="1"/>
    <col min="2" max="2" width="7.85546875" style="4" customWidth="1"/>
    <col min="3" max="3" width="8" style="4" customWidth="1"/>
    <col min="4" max="4" width="7.5703125" style="4" customWidth="1"/>
    <col min="5" max="5" width="7.42578125" style="4" customWidth="1"/>
    <col min="6" max="6" width="8.28515625" style="4" customWidth="1"/>
    <col min="7" max="7" width="8.7109375" style="4" customWidth="1"/>
    <col min="8" max="8" width="7.7109375" style="4" customWidth="1"/>
    <col min="9" max="9" width="7.5703125" style="4" customWidth="1"/>
    <col min="10" max="10" width="8.28515625" style="4" customWidth="1"/>
    <col min="11" max="11" width="5.28515625" style="4" customWidth="1"/>
    <col min="12" max="12" width="7.7109375" style="4" customWidth="1"/>
    <col min="13" max="13" width="6.28515625" style="4" customWidth="1"/>
    <col min="14" max="14" width="7.85546875" style="4" customWidth="1"/>
    <col min="15" max="15" width="6.7109375" style="4" customWidth="1"/>
    <col min="16" max="16" width="7.28515625" style="4" customWidth="1"/>
    <col min="17" max="17" width="6.7109375" style="4" customWidth="1"/>
    <col min="18" max="18" width="8.5703125" style="4" customWidth="1"/>
    <col min="19" max="19" width="7.42578125" style="4" customWidth="1"/>
    <col min="20" max="20" width="7.28515625" style="4" customWidth="1"/>
    <col min="21" max="23" width="9.140625" style="4"/>
    <col min="24" max="31" width="9.140625" style="4" hidden="1" customWidth="1"/>
    <col min="32" max="32" width="9.140625" style="4" customWidth="1"/>
    <col min="33" max="16384" width="9.140625" style="4"/>
  </cols>
  <sheetData>
    <row r="1" spans="1:31" ht="18" customHeight="1" x14ac:dyDescent="0.3">
      <c r="A1" s="73" t="s">
        <v>40</v>
      </c>
      <c r="B1" s="73"/>
      <c r="C1" s="73"/>
      <c r="D1" s="73"/>
      <c r="E1" s="73"/>
      <c r="F1" s="73"/>
      <c r="G1" s="73"/>
      <c r="H1" s="73"/>
      <c r="I1" s="73"/>
      <c r="J1" s="73"/>
      <c r="K1" s="73"/>
      <c r="L1" s="73"/>
      <c r="M1" s="73"/>
      <c r="N1" s="73"/>
      <c r="O1" s="73"/>
      <c r="P1" s="73"/>
      <c r="Q1" s="73"/>
      <c r="R1" s="73"/>
      <c r="S1" s="73"/>
      <c r="T1" s="73"/>
      <c r="X1" s="4">
        <f>IF(ISNA(VLOOKUP($F$4,Master!A$8:O$126,6,FALSE)),"",VLOOKUP($F$4,Master!A$8:AI$126,6,FALSE))</f>
        <v>59500</v>
      </c>
      <c r="Y1" s="4" t="str">
        <f>IF(ISNA(VLOOKUP($F$4,Master!A$8:O$126,7,FALSE)),"",VLOOKUP($F$4,Master!A$8:AI$126,7,FALSE))</f>
        <v>NPS</v>
      </c>
      <c r="Z1" s="4" t="s">
        <v>7</v>
      </c>
      <c r="AA1" s="4" t="s">
        <v>18</v>
      </c>
      <c r="AB1" s="4">
        <f>IF(ISNA(VLOOKUP($F$4,Master!A$8:O$126,8,FALSE)),"",VLOOKUP($F$4,Master!A$8:AI$126,8,FALSE))</f>
        <v>10</v>
      </c>
    </row>
    <row r="2" spans="1:31" ht="18" x14ac:dyDescent="0.25">
      <c r="A2" s="74" t="str">
        <f>IF(AND(Master!C3=""),"",CONCATENATE("Office Of  ",Master!C3))</f>
        <v/>
      </c>
      <c r="B2" s="74"/>
      <c r="C2" s="74"/>
      <c r="D2" s="74"/>
      <c r="E2" s="74"/>
      <c r="F2" s="74"/>
      <c r="G2" s="74"/>
      <c r="H2" s="74"/>
      <c r="I2" s="74"/>
      <c r="J2" s="74"/>
      <c r="K2" s="74"/>
      <c r="L2" s="74"/>
      <c r="M2" s="74"/>
      <c r="N2" s="74"/>
      <c r="O2" s="74"/>
      <c r="P2" s="74"/>
      <c r="Q2" s="74"/>
      <c r="R2" s="74"/>
      <c r="S2" s="74"/>
      <c r="T2" s="74"/>
      <c r="Y2" s="4">
        <f>IF(ISNA(VLOOKUP($F$4,Master!A$8:O$126,9,FALSE)),"",VLOOKUP($F$4,Master!A$8:AI$126,9,FALSE))</f>
        <v>43862</v>
      </c>
      <c r="Z2" s="4" t="s">
        <v>32</v>
      </c>
    </row>
    <row r="3" spans="1:31" ht="18.75" x14ac:dyDescent="0.25">
      <c r="E3" s="75" t="s">
        <v>10</v>
      </c>
      <c r="F3" s="75"/>
      <c r="G3" s="75"/>
      <c r="H3" s="75"/>
      <c r="I3" s="75"/>
      <c r="J3" s="72" t="str">
        <f>IF(ISNA(VLOOKUP($F$4,Master!A$8:O$126,2,FALSE)),"",VLOOKUP($F$4,Master!A$8:AI$126,2,FALSE))</f>
        <v>Raj Kumar</v>
      </c>
      <c r="K3" s="72"/>
      <c r="L3" s="72"/>
      <c r="M3" s="72"/>
      <c r="N3" s="72"/>
      <c r="O3" s="75" t="s">
        <v>29</v>
      </c>
      <c r="P3" s="75"/>
      <c r="Q3" s="72" t="str">
        <f>IF(ISNA(VLOOKUP($F$4,Master!A$8:O$126,3,FALSE)),"",VLOOKUP($F$4,Master!A$8:AI$126,3,FALSE))</f>
        <v>Sr.Tr.</v>
      </c>
      <c r="R3" s="72"/>
      <c r="S3" s="72"/>
      <c r="T3" s="72"/>
    </row>
    <row r="4" spans="1:31" ht="15.75" customHeight="1" x14ac:dyDescent="0.25">
      <c r="E4" s="22" t="s">
        <v>15</v>
      </c>
      <c r="F4" s="12">
        <v>1</v>
      </c>
      <c r="G4" s="36"/>
      <c r="H4" s="36"/>
      <c r="I4" s="36"/>
      <c r="J4" s="5"/>
      <c r="K4" s="5"/>
      <c r="L4" s="5"/>
      <c r="M4" s="5"/>
      <c r="N4" s="5"/>
      <c r="O4" s="6"/>
      <c r="P4" s="6"/>
      <c r="Q4" s="6"/>
    </row>
    <row r="5" spans="1:31" ht="15.75" x14ac:dyDescent="0.25">
      <c r="A5" s="76" t="s">
        <v>0</v>
      </c>
      <c r="B5" s="77" t="s">
        <v>2</v>
      </c>
      <c r="C5" s="78" t="s">
        <v>4</v>
      </c>
      <c r="D5" s="78"/>
      <c r="E5" s="78"/>
      <c r="F5" s="78"/>
      <c r="G5" s="78" t="s">
        <v>5</v>
      </c>
      <c r="H5" s="78"/>
      <c r="I5" s="78"/>
      <c r="J5" s="78"/>
      <c r="K5" s="78" t="s">
        <v>6</v>
      </c>
      <c r="L5" s="78"/>
      <c r="M5" s="78"/>
      <c r="N5" s="78"/>
      <c r="O5" s="83" t="s">
        <v>8</v>
      </c>
      <c r="P5" s="83"/>
      <c r="Q5" s="84"/>
      <c r="R5" s="96" t="s">
        <v>46</v>
      </c>
      <c r="S5" s="96" t="s">
        <v>47</v>
      </c>
      <c r="T5" s="81" t="s">
        <v>42</v>
      </c>
    </row>
    <row r="6" spans="1:31" ht="15" customHeight="1" x14ac:dyDescent="0.25">
      <c r="A6" s="76"/>
      <c r="B6" s="77"/>
      <c r="C6" s="77" t="s">
        <v>27</v>
      </c>
      <c r="D6" s="79" t="s">
        <v>45</v>
      </c>
      <c r="E6" s="80" t="s">
        <v>1</v>
      </c>
      <c r="F6" s="77" t="s">
        <v>9</v>
      </c>
      <c r="G6" s="77" t="s">
        <v>27</v>
      </c>
      <c r="H6" s="79" t="s">
        <v>45</v>
      </c>
      <c r="I6" s="80" t="s">
        <v>1</v>
      </c>
      <c r="J6" s="81" t="s">
        <v>9</v>
      </c>
      <c r="K6" s="113" t="s">
        <v>3</v>
      </c>
      <c r="L6" s="79" t="s">
        <v>45</v>
      </c>
      <c r="M6" s="80" t="s">
        <v>1</v>
      </c>
      <c r="N6" s="81" t="s">
        <v>9</v>
      </c>
      <c r="O6" s="78" t="s">
        <v>16</v>
      </c>
      <c r="P6" s="78"/>
      <c r="Q6" s="85" t="s">
        <v>28</v>
      </c>
      <c r="R6" s="96"/>
      <c r="S6" s="96"/>
      <c r="T6" s="81"/>
    </row>
    <row r="7" spans="1:31" ht="55.5" customHeight="1" x14ac:dyDescent="0.25">
      <c r="A7" s="76"/>
      <c r="B7" s="77"/>
      <c r="C7" s="77"/>
      <c r="D7" s="79"/>
      <c r="E7" s="80"/>
      <c r="F7" s="77"/>
      <c r="G7" s="77"/>
      <c r="H7" s="79"/>
      <c r="I7" s="80"/>
      <c r="J7" s="81"/>
      <c r="K7" s="113"/>
      <c r="L7" s="79"/>
      <c r="M7" s="80"/>
      <c r="N7" s="81"/>
      <c r="O7" s="48" t="s">
        <v>7</v>
      </c>
      <c r="P7" s="48" t="s">
        <v>18</v>
      </c>
      <c r="Q7" s="86"/>
      <c r="R7" s="97"/>
      <c r="S7" s="97"/>
      <c r="T7" s="81"/>
    </row>
    <row r="8" spans="1:31" x14ac:dyDescent="0.25">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row>
    <row r="9" spans="1:31" ht="17.100000000000001" customHeight="1" x14ac:dyDescent="0.25">
      <c r="A9" s="8">
        <v>1</v>
      </c>
      <c r="B9" s="37">
        <v>43647</v>
      </c>
      <c r="C9" s="9">
        <f>IF(AND($F$4=""),"",IF(AND(AD9=""),"",AD9))</f>
        <v>59500</v>
      </c>
      <c r="D9" s="9">
        <f>IF(AND(C9=""),"",IF(AND($F$4=""),"",ROUND(C9*Master!C$5%,0)))</f>
        <v>10115</v>
      </c>
      <c r="E9" s="9">
        <f>IF(AND(C9=""),"",IF(AND($F$4=""),"",ROUND(C9*Master!I$5%,0)))</f>
        <v>4760</v>
      </c>
      <c r="F9" s="9">
        <f t="shared" ref="F9:F14" si="0">IF(AND(C9=""),"",SUM(C9:E9))</f>
        <v>74375</v>
      </c>
      <c r="G9" s="9">
        <f>IF(AND($F$4=""),"",IF(AND(C9=""),"",C9))</f>
        <v>59500</v>
      </c>
      <c r="H9" s="9">
        <f>IF(AND(G9=""),"",IF(AND($F$4=""),"",ROUND(G9*Master!C$4%,0)))</f>
        <v>7140</v>
      </c>
      <c r="I9" s="9">
        <f>IF(AND(G9=""),"",IF(AND($F$4=""),"",ROUND(G9*Master!I$4%,0)))</f>
        <v>4760</v>
      </c>
      <c r="J9" s="9">
        <f t="shared" ref="J9:J14" si="1">IF(AND(C9=""),"",SUM(G9:I9))</f>
        <v>71400</v>
      </c>
      <c r="K9" s="9">
        <f t="shared" ref="K9:N14" si="2">IF(AND(C9=""),"",IF(AND(G9=""),"",C9-G9))</f>
        <v>0</v>
      </c>
      <c r="L9" s="9">
        <f t="shared" si="2"/>
        <v>2975</v>
      </c>
      <c r="M9" s="9">
        <f t="shared" si="2"/>
        <v>0</v>
      </c>
      <c r="N9" s="9">
        <f t="shared" si="2"/>
        <v>2975</v>
      </c>
      <c r="O9" s="9">
        <f>IF(AND(C9=""),"",IF(AND(Y$1=Z$1),ROUND((N9)*10%,0),"0"))</f>
        <v>298</v>
      </c>
      <c r="P9" s="9" t="str">
        <f>IF(AND(C9=""),"",IF(AND(Y$1=AA$1),N9-Q9,"0"))</f>
        <v>0</v>
      </c>
      <c r="Q9" s="9">
        <f>IF(AND($F$4=""),"",IF(AND(N9=""),"",ROUND(N9*AB$1%,0)))</f>
        <v>298</v>
      </c>
      <c r="R9" s="9">
        <f>IF(AND(F$4=""),"",IF(AND(C9=""),"",IF(AND(O9=""),"",IF(AND(P9=""),"",O9+P9+Q9))))</f>
        <v>596</v>
      </c>
      <c r="S9" s="9">
        <f>IF(AND(N9=""),"",IF(AND(R9=""),"",N9-R9))</f>
        <v>2379</v>
      </c>
      <c r="T9" s="34"/>
      <c r="Y9" s="37">
        <v>43647</v>
      </c>
      <c r="Z9" s="53">
        <v>43647</v>
      </c>
      <c r="AA9" s="4">
        <v>7</v>
      </c>
      <c r="AB9" s="53">
        <f>IFERROR(IF(ISNA(VLOOKUP($F$4,Master!A$8:O$126,4,FALSE)),"",VLOOKUP($F$4,Master!A$8:AI$126,4,FALSE)),"")</f>
        <v>43647</v>
      </c>
      <c r="AC9" s="51">
        <f>IF(AND($X$1=""),"",$X$1)</f>
        <v>59500</v>
      </c>
      <c r="AD9" s="52">
        <f>IF(AND(Z9&lt;$AB$9),"",IF(AND(Z9&gt;$AB$10),"",AC9))</f>
        <v>59500</v>
      </c>
    </row>
    <row r="10" spans="1:31" ht="17.100000000000001" customHeight="1" x14ac:dyDescent="0.25">
      <c r="A10" s="8">
        <v>2</v>
      </c>
      <c r="B10" s="37">
        <f>IF(AND($F$4=""),"",IF(AND('DA Arrear with Surrender'!X$1&lt;2),"",Y10))</f>
        <v>43678</v>
      </c>
      <c r="C10" s="9">
        <f t="shared" ref="C10:C14" si="3">IF(AND($F$4=""),"",IF(AND(AD10=""),"",AD10))</f>
        <v>59500</v>
      </c>
      <c r="D10" s="9">
        <f>IF(AND(C10=""),"",IF(AND($F$4=""),"",ROUND(C10*Master!C$5%,0)))</f>
        <v>10115</v>
      </c>
      <c r="E10" s="9">
        <f>IF(AND(C10=""),"",IF(AND($F$4=""),"",ROUND(C10*Master!I$5%,0)))</f>
        <v>4760</v>
      </c>
      <c r="F10" s="9">
        <f t="shared" si="0"/>
        <v>74375</v>
      </c>
      <c r="G10" s="9">
        <f t="shared" ref="G10:G14" si="4">IF(AND($F$4=""),"",IF(AND(C10=""),"",C10))</f>
        <v>59500</v>
      </c>
      <c r="H10" s="9">
        <f>IF(AND(G10=""),"",IF(AND($F$4=""),"",ROUND(G10*Master!C$4%,0)))</f>
        <v>7140</v>
      </c>
      <c r="I10" s="9">
        <f>IF(AND(G10=""),"",IF(AND($F$4=""),"",ROUND(G10*Master!I$4%,0)))</f>
        <v>4760</v>
      </c>
      <c r="J10" s="9">
        <f t="shared" si="1"/>
        <v>71400</v>
      </c>
      <c r="K10" s="9">
        <f t="shared" si="2"/>
        <v>0</v>
      </c>
      <c r="L10" s="9">
        <f t="shared" si="2"/>
        <v>2975</v>
      </c>
      <c r="M10" s="9">
        <f t="shared" si="2"/>
        <v>0</v>
      </c>
      <c r="N10" s="9">
        <f t="shared" si="2"/>
        <v>2975</v>
      </c>
      <c r="O10" s="9">
        <f t="shared" ref="O10:O14" si="5">IF(AND(C10=""),"",IF(AND(Y$1=Z$1),ROUND((N10)*10%,0),"0"))</f>
        <v>298</v>
      </c>
      <c r="P10" s="9" t="str">
        <f t="shared" ref="P10:P19" si="6">IF(AND(C10=""),"",IF(AND(Y$1=AA$1),N10-Q10,"0"))</f>
        <v>0</v>
      </c>
      <c r="Q10" s="9">
        <f t="shared" ref="Q10:Q14" si="7">IF(AND($F$4=""),"",IF(AND(N10=""),"",ROUND(N10*AB$1%,0)))</f>
        <v>298</v>
      </c>
      <c r="R10" s="9">
        <f t="shared" ref="R10:R14" si="8">IF(AND(F$4=""),"",IF(AND(C10=""),"",IF(AND(O10=""),"",IF(AND(P10=""),"",O10+P10+Q10))))</f>
        <v>596</v>
      </c>
      <c r="S10" s="9">
        <f t="shared" ref="S10:S14" si="9">IF(AND(N10=""),"",IF(AND(R10=""),"",N10-R10))</f>
        <v>2379</v>
      </c>
      <c r="T10" s="34"/>
      <c r="Y10" s="37">
        <v>43678</v>
      </c>
      <c r="Z10" s="53">
        <v>43678</v>
      </c>
      <c r="AA10" s="4">
        <v>8</v>
      </c>
      <c r="AB10" s="53">
        <f>IFERROR(IF(ISNA(VLOOKUP($F$4,Master!A$8:O$126,5,FALSE)),"",VLOOKUP($F$4,Master!A$8:AI$126,5,FALSE)),"")</f>
        <v>43862</v>
      </c>
      <c r="AC10" s="51">
        <f t="shared" ref="AC10:AC19" si="10">IF(AND($X$1=""),"",$X$1)</f>
        <v>59500</v>
      </c>
      <c r="AD10" s="52">
        <f t="shared" ref="AD10:AD14" si="11">IF(AND(Z10&lt;$AB$9),"",IF(AND(Z10&gt;$AB$10),"",AC10))</f>
        <v>59500</v>
      </c>
    </row>
    <row r="11" spans="1:31" ht="17.100000000000001" customHeight="1" x14ac:dyDescent="0.25">
      <c r="A11" s="8">
        <v>3</v>
      </c>
      <c r="B11" s="37">
        <f>IF(AND($F$4=""),"",IF(AND('DA Arrear with Surrender'!X$1&lt;3),"",Y11))</f>
        <v>43709</v>
      </c>
      <c r="C11" s="9">
        <f t="shared" si="3"/>
        <v>59500</v>
      </c>
      <c r="D11" s="9">
        <f>IF(AND(C11=""),"",IF(AND($F$4=""),"",ROUND(C11*Master!C$5%,0)))</f>
        <v>10115</v>
      </c>
      <c r="E11" s="9">
        <f>IF(AND(C11=""),"",IF(AND($F$4=""),"",ROUND(C11*Master!I$5%,0)))</f>
        <v>4760</v>
      </c>
      <c r="F11" s="9">
        <f t="shared" si="0"/>
        <v>74375</v>
      </c>
      <c r="G11" s="9">
        <f t="shared" si="4"/>
        <v>59500</v>
      </c>
      <c r="H11" s="9">
        <f>IF(AND(G11=""),"",IF(AND($F$4=""),"",ROUND(G11*Master!C$4%,0)))</f>
        <v>7140</v>
      </c>
      <c r="I11" s="9">
        <f>IF(AND(G11=""),"",IF(AND($F$4=""),"",ROUND(G11*Master!I$4%,0)))</f>
        <v>4760</v>
      </c>
      <c r="J11" s="9">
        <f t="shared" si="1"/>
        <v>71400</v>
      </c>
      <c r="K11" s="9">
        <f t="shared" si="2"/>
        <v>0</v>
      </c>
      <c r="L11" s="9">
        <f t="shared" si="2"/>
        <v>2975</v>
      </c>
      <c r="M11" s="9">
        <f t="shared" si="2"/>
        <v>0</v>
      </c>
      <c r="N11" s="9">
        <f t="shared" si="2"/>
        <v>2975</v>
      </c>
      <c r="O11" s="9">
        <f t="shared" si="5"/>
        <v>298</v>
      </c>
      <c r="P11" s="9" t="str">
        <f t="shared" si="6"/>
        <v>0</v>
      </c>
      <c r="Q11" s="9">
        <f t="shared" si="7"/>
        <v>298</v>
      </c>
      <c r="R11" s="9">
        <f t="shared" si="8"/>
        <v>596</v>
      </c>
      <c r="S11" s="9">
        <f t="shared" si="9"/>
        <v>2379</v>
      </c>
      <c r="T11" s="34"/>
      <c r="Y11" s="37">
        <v>43709</v>
      </c>
      <c r="Z11" s="53">
        <v>43709</v>
      </c>
      <c r="AA11" s="4">
        <v>9</v>
      </c>
      <c r="AB11" s="4" t="str">
        <f>IF(AND(AB8=""),"",MROUND(AB8*1.03,100))</f>
        <v/>
      </c>
      <c r="AC11" s="51">
        <f t="shared" si="10"/>
        <v>59500</v>
      </c>
      <c r="AD11" s="52">
        <f t="shared" si="11"/>
        <v>59500</v>
      </c>
    </row>
    <row r="12" spans="1:31" ht="17.100000000000001" customHeight="1" x14ac:dyDescent="0.25">
      <c r="A12" s="8">
        <v>4</v>
      </c>
      <c r="B12" s="37">
        <f>IF(AND($F$4=""),"",IF(AND('DA Arrear with Surrender'!X$1&lt;4),"",Y12))</f>
        <v>43739</v>
      </c>
      <c r="C12" s="9">
        <f t="shared" si="3"/>
        <v>59500</v>
      </c>
      <c r="D12" s="9">
        <f>IF(AND(C12=""),"",IF(AND($F$4=""),"",ROUND(C12*Master!C$5%,0)))</f>
        <v>10115</v>
      </c>
      <c r="E12" s="9">
        <f>IF(AND(C12=""),"",IF(AND($F$4=""),"",ROUND(C12*Master!I$5%,0)))</f>
        <v>4760</v>
      </c>
      <c r="F12" s="9">
        <f t="shared" si="0"/>
        <v>74375</v>
      </c>
      <c r="G12" s="9">
        <f t="shared" si="4"/>
        <v>59500</v>
      </c>
      <c r="H12" s="9">
        <f>IF(AND(G12=""),"",IF(AND($F$4=""),"",ROUND(G12*Master!C$4%,0)))</f>
        <v>7140</v>
      </c>
      <c r="I12" s="9">
        <f>IF(AND(G12=""),"",IF(AND($F$4=""),"",ROUND(G12*Master!I$4%,0)))</f>
        <v>4760</v>
      </c>
      <c r="J12" s="9">
        <f t="shared" si="1"/>
        <v>71400</v>
      </c>
      <c r="K12" s="9">
        <f t="shared" si="2"/>
        <v>0</v>
      </c>
      <c r="L12" s="9">
        <f t="shared" si="2"/>
        <v>2975</v>
      </c>
      <c r="M12" s="9">
        <f t="shared" si="2"/>
        <v>0</v>
      </c>
      <c r="N12" s="9">
        <f t="shared" si="2"/>
        <v>2975</v>
      </c>
      <c r="O12" s="9">
        <f t="shared" si="5"/>
        <v>298</v>
      </c>
      <c r="P12" s="9" t="str">
        <f t="shared" si="6"/>
        <v>0</v>
      </c>
      <c r="Q12" s="9">
        <f t="shared" si="7"/>
        <v>298</v>
      </c>
      <c r="R12" s="9">
        <f t="shared" si="8"/>
        <v>596</v>
      </c>
      <c r="S12" s="9">
        <f t="shared" si="9"/>
        <v>2379</v>
      </c>
      <c r="T12" s="34"/>
      <c r="Y12" s="37">
        <v>43739</v>
      </c>
      <c r="Z12" s="53">
        <v>43739</v>
      </c>
      <c r="AA12" s="4">
        <v>10</v>
      </c>
      <c r="AB12" s="53">
        <v>43647</v>
      </c>
      <c r="AC12" s="51">
        <f t="shared" si="10"/>
        <v>59500</v>
      </c>
      <c r="AD12" s="52">
        <f t="shared" si="11"/>
        <v>59500</v>
      </c>
    </row>
    <row r="13" spans="1:31" ht="17.100000000000001" customHeight="1" x14ac:dyDescent="0.25">
      <c r="A13" s="8">
        <v>5</v>
      </c>
      <c r="B13" s="37">
        <f>IF(AND($F$4=""),"",IF(AND('DA Arrear with Surrender'!X$1&lt;5),"",Y13))</f>
        <v>43770</v>
      </c>
      <c r="C13" s="9">
        <f t="shared" si="3"/>
        <v>59500</v>
      </c>
      <c r="D13" s="9">
        <f>IF(AND(C13=""),"",IF(AND($F$4=""),"",ROUND(C13*Master!C$5%,0)))</f>
        <v>10115</v>
      </c>
      <c r="E13" s="9">
        <f>IF(AND(C13=""),"",IF(AND($F$4=""),"",ROUND(C13*Master!I$5%,0)))</f>
        <v>4760</v>
      </c>
      <c r="F13" s="9">
        <f t="shared" si="0"/>
        <v>74375</v>
      </c>
      <c r="G13" s="9">
        <f t="shared" si="4"/>
        <v>59500</v>
      </c>
      <c r="H13" s="9">
        <f>IF(AND(G13=""),"",IF(AND($F$4=""),"",ROUND(G13*Master!C$4%,0)))</f>
        <v>7140</v>
      </c>
      <c r="I13" s="9">
        <f>IF(AND(G13=""),"",IF(AND($F$4=""),"",ROUND(G13*Master!I$4%,0)))</f>
        <v>4760</v>
      </c>
      <c r="J13" s="9">
        <f t="shared" si="1"/>
        <v>71400</v>
      </c>
      <c r="K13" s="9">
        <f t="shared" si="2"/>
        <v>0</v>
      </c>
      <c r="L13" s="9">
        <f t="shared" si="2"/>
        <v>2975</v>
      </c>
      <c r="M13" s="9">
        <f t="shared" si="2"/>
        <v>0</v>
      </c>
      <c r="N13" s="9">
        <f t="shared" si="2"/>
        <v>2975</v>
      </c>
      <c r="O13" s="9">
        <f t="shared" si="5"/>
        <v>298</v>
      </c>
      <c r="P13" s="9" t="str">
        <f t="shared" si="6"/>
        <v>0</v>
      </c>
      <c r="Q13" s="9">
        <f t="shared" si="7"/>
        <v>298</v>
      </c>
      <c r="R13" s="9">
        <f t="shared" si="8"/>
        <v>596</v>
      </c>
      <c r="S13" s="9">
        <f t="shared" si="9"/>
        <v>2379</v>
      </c>
      <c r="T13" s="34"/>
      <c r="Y13" s="37">
        <v>43770</v>
      </c>
      <c r="Z13" s="53">
        <v>43770</v>
      </c>
      <c r="AA13" s="4">
        <v>11</v>
      </c>
      <c r="AB13" s="53">
        <v>43800</v>
      </c>
      <c r="AC13" s="51">
        <f t="shared" si="10"/>
        <v>59500</v>
      </c>
      <c r="AD13" s="52">
        <f t="shared" si="11"/>
        <v>59500</v>
      </c>
    </row>
    <row r="14" spans="1:31" ht="17.100000000000001" customHeight="1" x14ac:dyDescent="0.25">
      <c r="A14" s="8">
        <v>6</v>
      </c>
      <c r="B14" s="37">
        <f>IF(AND($F$4=""),"",IF(AND('DA Arrear with Surrender'!X$1&lt;6),"",Y14))</f>
        <v>43800</v>
      </c>
      <c r="C14" s="9">
        <f t="shared" si="3"/>
        <v>59500</v>
      </c>
      <c r="D14" s="9">
        <f>IF(AND(C14=""),"",IF(AND($F$4=""),"",ROUND(C14*Master!C$5%,0)))</f>
        <v>10115</v>
      </c>
      <c r="E14" s="9">
        <f>IF(AND(C14=""),"",IF(AND($F$4=""),"",ROUND(C14*Master!I$5%,0)))</f>
        <v>4760</v>
      </c>
      <c r="F14" s="9">
        <f t="shared" si="0"/>
        <v>74375</v>
      </c>
      <c r="G14" s="9">
        <f t="shared" si="4"/>
        <v>59500</v>
      </c>
      <c r="H14" s="9">
        <f>IF(AND(G14=""),"",IF(AND($F$4=""),"",ROUND(G14*Master!C$4%,0)))</f>
        <v>7140</v>
      </c>
      <c r="I14" s="9">
        <f>IF(AND(G14=""),"",IF(AND($F$4=""),"",ROUND(G14*Master!I$4%,0)))</f>
        <v>4760</v>
      </c>
      <c r="J14" s="9">
        <f t="shared" si="1"/>
        <v>71400</v>
      </c>
      <c r="K14" s="9">
        <f t="shared" si="2"/>
        <v>0</v>
      </c>
      <c r="L14" s="9">
        <f t="shared" si="2"/>
        <v>2975</v>
      </c>
      <c r="M14" s="9">
        <f t="shared" si="2"/>
        <v>0</v>
      </c>
      <c r="N14" s="9">
        <f t="shared" si="2"/>
        <v>2975</v>
      </c>
      <c r="O14" s="9">
        <f t="shared" si="5"/>
        <v>298</v>
      </c>
      <c r="P14" s="9" t="str">
        <f>IF(AND(C14=""),"",IF(AND(Y$1=AA$1),N14-Q14,"0"))</f>
        <v>0</v>
      </c>
      <c r="Q14" s="9">
        <f t="shared" si="7"/>
        <v>298</v>
      </c>
      <c r="R14" s="9">
        <f t="shared" si="8"/>
        <v>596</v>
      </c>
      <c r="S14" s="9">
        <f t="shared" si="9"/>
        <v>2379</v>
      </c>
      <c r="T14" s="34"/>
      <c r="Y14" s="37">
        <v>43800</v>
      </c>
      <c r="Z14" s="53">
        <v>43800</v>
      </c>
      <c r="AA14" s="4">
        <v>12</v>
      </c>
      <c r="AC14" s="51">
        <f t="shared" si="10"/>
        <v>59500</v>
      </c>
      <c r="AD14" s="52">
        <f t="shared" si="11"/>
        <v>59500</v>
      </c>
    </row>
    <row r="15" spans="1:31" ht="17.100000000000001" customHeight="1" x14ac:dyDescent="0.25">
      <c r="A15" s="87" t="s">
        <v>41</v>
      </c>
      <c r="B15" s="88"/>
      <c r="C15" s="9" t="str">
        <f>IF(AND($F$4=""),"",IF(AND(AD15=""),"",AE15))</f>
        <v/>
      </c>
      <c r="D15" s="9" t="str">
        <f>IF(AND(C15=""),"",IF(AND($F$4=""),"",ROUND(C15*Master!C$5%,0)))</f>
        <v/>
      </c>
      <c r="E15" s="9" t="str">
        <f>IF(AND(C15=""),"",IF(AND($F$4=""),"",ROUND(C15*Master!I$5%,0)))</f>
        <v/>
      </c>
      <c r="F15" s="9" t="str">
        <f t="shared" ref="F15" si="12">IF(AND(C15=""),"",SUM(C15:E15))</f>
        <v/>
      </c>
      <c r="G15" s="9" t="str">
        <f>IF(AND($F$4=""),"",IF(AND(C15=""),"",C15))</f>
        <v/>
      </c>
      <c r="H15" s="9" t="str">
        <f>IF(AND(G15=""),"",IF(AND($F$4=""),"",ROUND(G15*Master!C$4%,0)))</f>
        <v/>
      </c>
      <c r="I15" s="9" t="str">
        <f>IF(AND(G15=""),"",IF(AND($F$4=""),"",ROUND(G15*Master!I$4%,0)))</f>
        <v/>
      </c>
      <c r="J15" s="9" t="str">
        <f t="shared" ref="J15" si="13">IF(AND(C15=""),"",SUM(G15:I15))</f>
        <v/>
      </c>
      <c r="K15" s="9" t="str">
        <f t="shared" ref="K15" si="14">IF(AND(C15=""),"",IF(AND(G15=""),"",C15-G15))</f>
        <v/>
      </c>
      <c r="L15" s="9" t="str">
        <f t="shared" ref="L15" si="15">IF(AND(D15=""),"",IF(AND(H15=""),"",D15-H15))</f>
        <v/>
      </c>
      <c r="M15" s="9" t="str">
        <f t="shared" ref="M15" si="16">IF(AND(E15=""),"",IF(AND(I15=""),"",E15-I15))</f>
        <v/>
      </c>
      <c r="N15" s="9" t="str">
        <f t="shared" ref="N15" si="17">IF(AND(F15=""),"",IF(AND(J15=""),"",F15-J15))</f>
        <v/>
      </c>
      <c r="O15" s="55" t="str">
        <f t="shared" ref="O15" si="18">IF(AND(C15=""),"",IF(AND(Y$1=Z$1),ROUND((N15)*10%,0),"0"))</f>
        <v/>
      </c>
      <c r="P15" s="55" t="str">
        <f>IF(AND(C15=""),"",IF(AND(Y$1=AA$1),N15-Q15,"0"))</f>
        <v/>
      </c>
      <c r="Q15" s="9" t="str">
        <f t="shared" ref="Q15" si="19">IF(AND($F$4=""),"",IF(AND(N15=""),"",ROUND(N15*AB$1%,0)))</f>
        <v/>
      </c>
      <c r="R15" s="9" t="str">
        <f t="shared" ref="R15" si="20">IF(AND(F$4=""),"",IF(AND(C15=""),"",IF(AND(O15=""),"",IF(AND(P15=""),"",O15+P15+Q15))))</f>
        <v/>
      </c>
      <c r="S15" s="9" t="str">
        <f t="shared" ref="S15" si="21">IF(AND(N15=""),"",IF(AND(R15=""),"",N15-R15))</f>
        <v/>
      </c>
      <c r="T15" s="34"/>
      <c r="Y15" s="37" t="s">
        <v>34</v>
      </c>
      <c r="Z15" s="53" t="str">
        <f>IF(AND(Y2&lt;AB12),"",IF(AND(Y2&gt;AB13),"",Y2))</f>
        <v/>
      </c>
      <c r="AC15" s="51">
        <f t="shared" si="10"/>
        <v>59500</v>
      </c>
      <c r="AD15" s="52" t="str">
        <f>IF(AND(Z15&lt;$AB$9),"",IF(AND(Z15&gt;$AB$10),"",AC15))</f>
        <v/>
      </c>
      <c r="AE15" s="4" t="str">
        <f>IF(AND(AD15=""),"",AC15/2)</f>
        <v/>
      </c>
    </row>
    <row r="16" spans="1:31" s="115" customFormat="1" ht="17.100000000000001" customHeight="1" x14ac:dyDescent="0.2">
      <c r="A16" s="89" t="s">
        <v>9</v>
      </c>
      <c r="B16" s="90"/>
      <c r="C16" s="8">
        <f>IF(AND($F$4=""),"",SUM(C9:C15))</f>
        <v>357000</v>
      </c>
      <c r="D16" s="8">
        <f t="shared" ref="D16:S16" si="22">IF(AND($F$4=""),"",SUM(D9:D15))</f>
        <v>60690</v>
      </c>
      <c r="E16" s="8">
        <f t="shared" si="22"/>
        <v>28560</v>
      </c>
      <c r="F16" s="8">
        <f t="shared" si="22"/>
        <v>446250</v>
      </c>
      <c r="G16" s="8">
        <f t="shared" si="22"/>
        <v>357000</v>
      </c>
      <c r="H16" s="8">
        <f t="shared" si="22"/>
        <v>42840</v>
      </c>
      <c r="I16" s="8">
        <f t="shared" si="22"/>
        <v>28560</v>
      </c>
      <c r="J16" s="8">
        <f t="shared" si="22"/>
        <v>428400</v>
      </c>
      <c r="K16" s="8">
        <f t="shared" si="22"/>
        <v>0</v>
      </c>
      <c r="L16" s="8">
        <f t="shared" si="22"/>
        <v>17850</v>
      </c>
      <c r="M16" s="8">
        <f t="shared" si="22"/>
        <v>0</v>
      </c>
      <c r="N16" s="8">
        <f t="shared" si="22"/>
        <v>17850</v>
      </c>
      <c r="O16" s="8">
        <f t="shared" si="22"/>
        <v>1788</v>
      </c>
      <c r="P16" s="8">
        <f t="shared" si="22"/>
        <v>0</v>
      </c>
      <c r="Q16" s="8">
        <f t="shared" si="22"/>
        <v>1788</v>
      </c>
      <c r="R16" s="8">
        <f t="shared" si="22"/>
        <v>3576</v>
      </c>
      <c r="S16" s="8">
        <f t="shared" si="22"/>
        <v>14274</v>
      </c>
      <c r="T16" s="114"/>
      <c r="Y16" s="116"/>
      <c r="Z16" s="117"/>
      <c r="AC16" s="118"/>
      <c r="AD16" s="119"/>
    </row>
    <row r="17" spans="1:31" ht="17.100000000000001" customHeight="1" x14ac:dyDescent="0.25">
      <c r="A17" s="8">
        <v>7</v>
      </c>
      <c r="B17" s="37">
        <f>IF(AND($F$4=""),"",IF(AND('DA Arrear with Surrender'!X$1&lt;7),"",Y17))</f>
        <v>43831</v>
      </c>
      <c r="C17" s="9">
        <f>IF(AND($F$4=""),"",IF(AND(AD17=""),"",AD17))</f>
        <v>59500</v>
      </c>
      <c r="D17" s="9">
        <f>IF(AND(C17=""),"",IF(AND($F$4=""),"",ROUND(C17*Master!C$5%,0)))</f>
        <v>10115</v>
      </c>
      <c r="E17" s="9">
        <f>IF(AND(C17=""),"",IF(AND($F$4=""),"",ROUND(C17*Master!I$5%,0)))</f>
        <v>4760</v>
      </c>
      <c r="F17" s="9">
        <f t="shared" ref="F17:F19" si="23">IF(AND(C17=""),"",SUM(C17:E17))</f>
        <v>74375</v>
      </c>
      <c r="G17" s="9">
        <f>IF(AND($F$4=""),"",IF(AND(C17=""),"",C17))</f>
        <v>59500</v>
      </c>
      <c r="H17" s="9">
        <f>IF(AND(G17=""),"",IF(AND($F$4=""),"",ROUND(G17*Master!C$4%,0)))</f>
        <v>7140</v>
      </c>
      <c r="I17" s="9">
        <f>IF(AND(G17=""),"",IF(AND($F$4=""),"",ROUND(G17*Master!I$4%,0)))</f>
        <v>4760</v>
      </c>
      <c r="J17" s="9">
        <f t="shared" ref="J17:J19" si="24">IF(AND(C17=""),"",SUM(G17:I17))</f>
        <v>71400</v>
      </c>
      <c r="K17" s="9">
        <f t="shared" ref="K17:K19" si="25">IF(AND(C17=""),"",IF(AND(G17=""),"",C17-G17))</f>
        <v>0</v>
      </c>
      <c r="L17" s="9">
        <f t="shared" ref="L17:L19" si="26">IF(AND(D17=""),"",IF(AND(H17=""),"",D17-H17))</f>
        <v>2975</v>
      </c>
      <c r="M17" s="9">
        <f t="shared" ref="M17:M19" si="27">IF(AND(E17=""),"",IF(AND(I17=""),"",E17-I17))</f>
        <v>0</v>
      </c>
      <c r="N17" s="9">
        <f t="shared" ref="N17:N19" si="28">IF(AND(F17=""),"",IF(AND(J17=""),"",F17-J17))</f>
        <v>2975</v>
      </c>
      <c r="O17" s="9">
        <f t="shared" ref="O17:O19" si="29">IF(AND(C17=""),"",IF(AND(Y$1=Z$1),ROUND((N17)*10%,0),"0"))</f>
        <v>298</v>
      </c>
      <c r="P17" s="9" t="str">
        <f t="shared" si="6"/>
        <v>0</v>
      </c>
      <c r="Q17" s="9">
        <f t="shared" ref="Q17:Q19" si="30">IF(AND($F$4=""),"",IF(AND(N17=""),"",ROUND(N17*AB$1%,0)))</f>
        <v>298</v>
      </c>
      <c r="R17" s="9">
        <f t="shared" ref="R17:R19" si="31">IF(AND(F$4=""),"",IF(AND(C17=""),"",IF(AND(O17=""),"",IF(AND(P17=""),"",O17+P17+Q17))))</f>
        <v>596</v>
      </c>
      <c r="S17" s="9">
        <f t="shared" ref="S17:S19" si="32">IF(AND(N17=""),"",IF(AND(R17=""),"",N17-R17))</f>
        <v>2379</v>
      </c>
      <c r="T17" s="34"/>
      <c r="Y17" s="37">
        <v>43831</v>
      </c>
      <c r="Z17" s="53">
        <v>43831</v>
      </c>
      <c r="AA17" s="4">
        <v>1</v>
      </c>
      <c r="AB17" s="53">
        <v>43831</v>
      </c>
      <c r="AC17" s="51">
        <f t="shared" si="10"/>
        <v>59500</v>
      </c>
      <c r="AD17" s="52">
        <f>IF(AND(Z17&lt;$AB$9),"",IF(AND(Z17&gt;$AB$10),"",AC17))</f>
        <v>59500</v>
      </c>
    </row>
    <row r="18" spans="1:31" ht="17.100000000000001" customHeight="1" x14ac:dyDescent="0.25">
      <c r="A18" s="8">
        <v>8</v>
      </c>
      <c r="B18" s="37">
        <f>IF(AND($F$4=""),"",IF(AND('DA Arrear with Surrender'!X$1&lt;8),"",Y18))</f>
        <v>43862</v>
      </c>
      <c r="C18" s="9">
        <f t="shared" ref="C18" si="33">IF(AND($F$4=""),"",IF(AND(AD18=""),"",AD18))</f>
        <v>59500</v>
      </c>
      <c r="D18" s="9">
        <f>IF(AND(C18=""),"",IF(AND($F$4=""),"",ROUND(C18*Master!C$5%,0)))</f>
        <v>10115</v>
      </c>
      <c r="E18" s="9">
        <f>IF(AND(C18=""),"",IF(AND($F$4=""),"",ROUND(C18*Master!I$5%,0)))</f>
        <v>4760</v>
      </c>
      <c r="F18" s="9">
        <f t="shared" si="23"/>
        <v>74375</v>
      </c>
      <c r="G18" s="9">
        <f t="shared" ref="G18:G19" si="34">IF(AND($F$4=""),"",IF(AND(C18=""),"",C18))</f>
        <v>59500</v>
      </c>
      <c r="H18" s="9">
        <f>IF(AND(G18=""),"",IF(AND($F$4=""),"",ROUND(G18*Master!C$4%,0)))</f>
        <v>7140</v>
      </c>
      <c r="I18" s="9">
        <f>IF(AND(G18=""),"",IF(AND($F$4=""),"",ROUND(G18*Master!I$4%,0)))</f>
        <v>4760</v>
      </c>
      <c r="J18" s="9">
        <f t="shared" si="24"/>
        <v>71400</v>
      </c>
      <c r="K18" s="9">
        <f t="shared" si="25"/>
        <v>0</v>
      </c>
      <c r="L18" s="9">
        <f t="shared" si="26"/>
        <v>2975</v>
      </c>
      <c r="M18" s="9">
        <f t="shared" si="27"/>
        <v>0</v>
      </c>
      <c r="N18" s="9">
        <f t="shared" si="28"/>
        <v>2975</v>
      </c>
      <c r="O18" s="9">
        <f t="shared" si="29"/>
        <v>298</v>
      </c>
      <c r="P18" s="9" t="str">
        <f t="shared" si="6"/>
        <v>0</v>
      </c>
      <c r="Q18" s="9">
        <f t="shared" si="30"/>
        <v>298</v>
      </c>
      <c r="R18" s="9">
        <f t="shared" si="31"/>
        <v>596</v>
      </c>
      <c r="S18" s="9">
        <f t="shared" si="32"/>
        <v>2379</v>
      </c>
      <c r="T18" s="34"/>
      <c r="Y18" s="37">
        <v>43862</v>
      </c>
      <c r="Z18" s="53">
        <v>43862</v>
      </c>
      <c r="AA18" s="4">
        <v>2</v>
      </c>
      <c r="AB18" s="53">
        <v>43862</v>
      </c>
      <c r="AC18" s="51">
        <f t="shared" si="10"/>
        <v>59500</v>
      </c>
      <c r="AD18" s="52">
        <f t="shared" ref="AD18" si="35">IF(AND(Z18&lt;$AB$9),"",IF(AND(Z18&gt;$AB$10),"",AC18))</f>
        <v>59500</v>
      </c>
    </row>
    <row r="19" spans="1:31" ht="17.100000000000001" customHeight="1" x14ac:dyDescent="0.25">
      <c r="A19" s="8">
        <v>9</v>
      </c>
      <c r="B19" s="37" t="str">
        <f>IF(AND($F$4=""),"",IF(AND('DA Arrear with Surrender'!X$1&lt;9),"",Y19))</f>
        <v>surrr</v>
      </c>
      <c r="C19" s="9">
        <f>IF(AND($F$4=""),"",IF(AND(AD19=""),"",AE19))</f>
        <v>29750</v>
      </c>
      <c r="D19" s="9">
        <f>IF(AND(C19=""),"",IF(AND($F$4=""),"",ROUND(C19*Master!C$5%,0)))</f>
        <v>5058</v>
      </c>
      <c r="E19" s="9">
        <f>IF(AND(C19=""),"",IF(AND($F$4=""),"",ROUND(C19*Master!I$5%,0)))</f>
        <v>2380</v>
      </c>
      <c r="F19" s="9">
        <f t="shared" si="23"/>
        <v>37188</v>
      </c>
      <c r="G19" s="9">
        <f t="shared" si="34"/>
        <v>29750</v>
      </c>
      <c r="H19" s="9">
        <f>IF(AND(G19=""),"",IF(AND($F$4=""),"",ROUND(G19*Master!C$4%,0)))</f>
        <v>3570</v>
      </c>
      <c r="I19" s="9">
        <f>IF(AND(G19=""),"",IF(AND($F$4=""),"",ROUND(G19*Master!I$4%,0)))</f>
        <v>2380</v>
      </c>
      <c r="J19" s="9">
        <f t="shared" si="24"/>
        <v>35700</v>
      </c>
      <c r="K19" s="9">
        <f t="shared" si="25"/>
        <v>0</v>
      </c>
      <c r="L19" s="9">
        <f t="shared" si="26"/>
        <v>1488</v>
      </c>
      <c r="M19" s="9">
        <f t="shared" si="27"/>
        <v>0</v>
      </c>
      <c r="N19" s="9">
        <f t="shared" si="28"/>
        <v>1488</v>
      </c>
      <c r="O19" s="55">
        <f t="shared" si="29"/>
        <v>149</v>
      </c>
      <c r="P19" s="55" t="str">
        <f t="shared" si="6"/>
        <v>0</v>
      </c>
      <c r="Q19" s="9">
        <f t="shared" si="30"/>
        <v>149</v>
      </c>
      <c r="R19" s="9">
        <f t="shared" si="31"/>
        <v>298</v>
      </c>
      <c r="S19" s="9">
        <f t="shared" si="32"/>
        <v>1190</v>
      </c>
      <c r="T19" s="34"/>
      <c r="Y19" s="37" t="s">
        <v>34</v>
      </c>
      <c r="Z19" s="50">
        <f>IF(AND(Y2&lt;AB17),"",IF(AND(Y2&gt;AB18),"",Y2))</f>
        <v>43862</v>
      </c>
      <c r="AC19" s="51">
        <f t="shared" si="10"/>
        <v>59500</v>
      </c>
      <c r="AD19" s="52">
        <f>IF(AND(Z19&lt;$AB$9),"",IF(AND(Z19&gt;$AB$10),"",AC19))</f>
        <v>59500</v>
      </c>
      <c r="AE19" s="4">
        <f>IF(AND(AD19=""),"",AC19/2)</f>
        <v>29750</v>
      </c>
    </row>
    <row r="20" spans="1:31" s="111" customFormat="1" ht="17.100000000000001" customHeight="1" x14ac:dyDescent="0.25">
      <c r="A20" s="99" t="s">
        <v>9</v>
      </c>
      <c r="B20" s="100"/>
      <c r="C20" s="101">
        <f>IF(AND($F$4=""),"",SUM(C17:C19))</f>
        <v>148750</v>
      </c>
      <c r="D20" s="101">
        <f t="shared" ref="D20:S20" si="36">IF(AND($F$4=""),"",SUM(D17:D19))</f>
        <v>25288</v>
      </c>
      <c r="E20" s="101">
        <f t="shared" si="36"/>
        <v>11900</v>
      </c>
      <c r="F20" s="101">
        <f t="shared" si="36"/>
        <v>185938</v>
      </c>
      <c r="G20" s="101">
        <f t="shared" si="36"/>
        <v>148750</v>
      </c>
      <c r="H20" s="101">
        <f t="shared" si="36"/>
        <v>17850</v>
      </c>
      <c r="I20" s="101">
        <f t="shared" si="36"/>
        <v>11900</v>
      </c>
      <c r="J20" s="101">
        <f t="shared" si="36"/>
        <v>178500</v>
      </c>
      <c r="K20" s="101">
        <f t="shared" si="36"/>
        <v>0</v>
      </c>
      <c r="L20" s="101">
        <f t="shared" si="36"/>
        <v>7438</v>
      </c>
      <c r="M20" s="101">
        <f t="shared" si="36"/>
        <v>0</v>
      </c>
      <c r="N20" s="101">
        <f t="shared" si="36"/>
        <v>7438</v>
      </c>
      <c r="O20" s="101">
        <f t="shared" si="36"/>
        <v>745</v>
      </c>
      <c r="P20" s="101">
        <f t="shared" si="36"/>
        <v>0</v>
      </c>
      <c r="Q20" s="101">
        <f t="shared" si="36"/>
        <v>745</v>
      </c>
      <c r="R20" s="101">
        <f t="shared" si="36"/>
        <v>1490</v>
      </c>
      <c r="S20" s="101">
        <f t="shared" si="36"/>
        <v>5948</v>
      </c>
      <c r="T20" s="112"/>
      <c r="Y20" s="37"/>
    </row>
    <row r="21" spans="1:31" ht="25.5" customHeight="1" x14ac:dyDescent="0.25">
      <c r="A21" s="106" t="s">
        <v>9</v>
      </c>
      <c r="B21" s="106"/>
      <c r="C21" s="109">
        <f>IF(AND($F$4=""),"",SUM(C16+C20))</f>
        <v>505750</v>
      </c>
      <c r="D21" s="109">
        <f t="shared" ref="D21:S21" si="37">IF(AND($F$4=""),"",SUM(D16+D20))</f>
        <v>85978</v>
      </c>
      <c r="E21" s="109">
        <f t="shared" si="37"/>
        <v>40460</v>
      </c>
      <c r="F21" s="109">
        <f t="shared" si="37"/>
        <v>632188</v>
      </c>
      <c r="G21" s="109">
        <f t="shared" si="37"/>
        <v>505750</v>
      </c>
      <c r="H21" s="109">
        <f t="shared" si="37"/>
        <v>60690</v>
      </c>
      <c r="I21" s="109">
        <f t="shared" si="37"/>
        <v>40460</v>
      </c>
      <c r="J21" s="109">
        <f t="shared" si="37"/>
        <v>606900</v>
      </c>
      <c r="K21" s="109">
        <f t="shared" si="37"/>
        <v>0</v>
      </c>
      <c r="L21" s="109">
        <f t="shared" si="37"/>
        <v>25288</v>
      </c>
      <c r="M21" s="109">
        <f t="shared" si="37"/>
        <v>0</v>
      </c>
      <c r="N21" s="109">
        <f t="shared" si="37"/>
        <v>25288</v>
      </c>
      <c r="O21" s="109">
        <f t="shared" si="37"/>
        <v>2533</v>
      </c>
      <c r="P21" s="109">
        <f t="shared" si="37"/>
        <v>0</v>
      </c>
      <c r="Q21" s="109">
        <f t="shared" si="37"/>
        <v>2533</v>
      </c>
      <c r="R21" s="109">
        <f t="shared" si="37"/>
        <v>5066</v>
      </c>
      <c r="S21" s="109">
        <f t="shared" si="37"/>
        <v>20222</v>
      </c>
      <c r="T21" s="110"/>
    </row>
    <row r="22" spans="1:31" ht="18.75" x14ac:dyDescent="0.3">
      <c r="A22" s="35"/>
      <c r="B22" s="10"/>
      <c r="C22" s="11"/>
      <c r="D22" s="11"/>
      <c r="E22" s="93" t="s">
        <v>30</v>
      </c>
      <c r="F22" s="93"/>
      <c r="G22" s="93"/>
      <c r="H22" s="93"/>
      <c r="I22" s="93"/>
      <c r="J22" s="91" t="str">
        <f>IF(AND(F4=""),"",IF(AND(S21=0),"ZERO ONLY","( Rupees- "&amp;LOOKUP(IF(INT(RIGHT(S21,7)/100000)&gt;19,INT(RIGHT(S21,7)/1000000),IF(INT(RIGHT(S21,7)/100000)&gt;=10,INT(RIGHT(S21,7)/100000),0)),{0,1,2,3,4,5,6,7,8,9,10,11,12,13,14,15,16,17,18,19},{""," TEN "," TWENTY "," THIRTY "," FOURTY "," FIFTY "," SIXTY "," SEVENTY "," EIGHTY "," NINETY "," TEN "," ELEVEN "," TWELVE "," THIRTEEN "," FOURTEEN "," FIFTEEN "," SIXTEEN"," SEVENTEEN"," EIGHTEEN "," NINETEEN "})&amp;IF((IF(INT(RIGHT(S21,7)/100000)&gt;19,INT(RIGHT(S21,7)/1000000),IF(INT(RIGHT(S21,7)/100000)&gt;=10,INT(RIGHT(S21,7)/100000),0))+IF(INT(RIGHT(S21,7)/100000)&gt;19,INT(RIGHT(S21,6)/100000),IF(INT(RIGHT(S21,7)/100000)&gt;10,0,INT(RIGHT(S21,6)/100000))))&gt;0,LOOKUP(IF(INT(RIGHT(S21,7)/100000)&gt;19,INT(RIGHT(S21,6)/100000),IF(INT(RIGHT(S21,7)/100000)&gt;10,0,INT(RIGHT(S21,6)/100000))),{0,1,2,3,4,5,6,7,8,9,10,11,12,13,14,15,16,17,18,19},{""," ONE "," TWO "," THREE "," FOUR "," FIVE "," SIX "," SEVEN "," EIGHT "," NINE "," TEN "," ELEVEN "," TWELVE "," THIRTEEN "," FOURTEEN "," FIFTEEN "," SIXTEEN"," SEVENTEEN"," EIGHTEEN "," NINETEEN "})&amp;" Lac. "," ")&amp;LOOKUP(IF(INT(RIGHT(S21,5)/1000)&gt;19,INT(RIGHT(S21,5)/10000),IF(INT(RIGHT(S21,5)/1000)&gt;=10,INT(RIGHT(S21,5)/1000),0)),{0,1,2,3,4,5,6,7,8,9,10,11,12,13,14,15,16,17,18,19},{""," TEN "," TWENTY "," THIRTY "," FOURTY "," FIFTY "," SIXTY "," SEVENTY "," EIGHTY "," NINETY "," TEN "," ELEVEN "," TWELVE "," THIRTEEN "," FOURTEEN "," FIFTEEN "," SIXTEEN"," SEVENTEEN"," EIGHTEEN "," NINETEEN "})&amp;IF((IF(INT(RIGHT(S21,5)/1000)&gt;19,INT(RIGHT(S21,4)/1000),IF(INT(RIGHT(S21,5)/1000)&gt;10,0,INT(RIGHT(S21,4)/1000)))+IF(INT(RIGHT(S21,5)/1000)&gt;19,INT(RIGHT(S21,5)/10000),IF(INT(RIGHT(S21,5)/1000)&gt;=10,INT(RIGHT(S21,5)/1000),0)))&gt;0,LOOKUP(IF(INT(RIGHT(S21,5)/1000)&gt;19,INT(RIGHT(S21,4)/1000),IF(INT(RIGHT(S21,5)/1000)&gt;10,0,INT(RIGHT(S21,4)/1000))),{0,1,2,3,4,5,6,7,8,9,10,11,12,13,14,15,16,17,18,19},{""," ONE "," TWO "," THREE "," FOUR "," FIVE "," SIX "," SEVEN "," EIGHT "," NINE "," TEN "," ELEVEN "," TWELVE "," THIRTEEN "," FOURTEEN "," FIFTEEN "," SIXTEEN"," SEVENTEEN"," EIGHTEEN "," NINETEEN "})&amp;" THOUSAND "," ")&amp;IF((INT((RIGHT(S21,3))/100))&gt;0,LOOKUP(INT((RIGHT(S21,3))/100),{0,1,2,3,4,5,6,7,8,9,10,11,12,13,14,15,16,17,18,19},{""," ONE "," TWO "," THREE "," FOUR "," FIVE "," SIX "," SEVEN "," EIGHT "," NINE "," TEN "," ELEVEN "," TWELVE "," THIRTEEN "," FOURTEEN "," FIFTEEN "," SIXTEEN"," SEVENTEEN"," EIGHTEEN "," NINETEEN "})&amp;" HUNDRED "," ")&amp;LOOKUP(IF(INT(RIGHT(S21,2))&gt;19,INT(RIGHT(S21,2)/10),IF(INT(RIGHT(S21,2))&gt;=10,INT(RIGHT(S21,2)),0)),{0,1,2,3,4,5,6,7,8,9,10,11,12,13,14,15,16,17,18,19},{""," TEN "," TWENTY "," THIRTY "," FOURTY "," FIFTY "," SIXTY "," SEVENTY "," EIGHTY "," NINETY "," TEN "," ELEVEN "," TWELVE "," THIRTEEN "," FOURTEEN "," FIFTEEN "," SIXTEEN"," SEVENTEEN"," EIGHTEEN "," NINETEEN "})&amp;LOOKUP(IF(INT(RIGHT(S21,2))&lt;10,INT(RIGHT(S21,1)),IF(INT(RIGHT(S21,2))&lt;20,0,INT(RIGHT(S21,1)))),{0,1,2,3,4,5,6,7,8,9,10,11,12,13,14,15,16,17,18,19},{""," ONE "," TWO "," THREE "," FOUR "," FIVE "," SIX "," SEVEN "," EIGHT "," NINE "," TEN "," ELEVEN "," TWELVE "," THIRTEEN "," FOURTEEN "," FIFTEEN "," SIXTEEN"," SEVENTEEN"," EIGHTEEN "," NINETEEN "})&amp;" Only)"))</f>
        <v>( Rupees-   TWENTY  THOUSAND  TWO  HUNDRED  TWENTY  TWO  Only)</v>
      </c>
      <c r="K22" s="91"/>
      <c r="L22" s="91"/>
      <c r="M22" s="91"/>
      <c r="N22" s="91"/>
      <c r="O22" s="91"/>
      <c r="P22" s="91"/>
      <c r="Q22" s="91"/>
      <c r="R22" s="91"/>
      <c r="S22" s="91"/>
      <c r="T22" s="91"/>
    </row>
    <row r="23" spans="1:31" ht="15" customHeight="1" x14ac:dyDescent="0.3">
      <c r="A23" s="35"/>
      <c r="B23" s="10"/>
      <c r="C23" s="11"/>
      <c r="D23" s="98" t="str">
        <f>IF(AND(P21=""),"",IF(AND(P21=0),"","( Rupees- "&amp;LOOKUP(IF(INT(RIGHT(P21,7)/100000)&gt;19,INT(RIGHT(P21,7)/1000000),IF(INT(RIGHT(P21,7)/100000)&gt;=10,INT(RIGHT(P21,7)/100000),0)),{0,1,2,3,4,5,6,7,8,9,10,11,12,13,14,15,16,17,18,19},{""," TEN "," TWENTY "," THIRTY "," FOURTY "," FIFTY "," SIXTY "," SEVENTY "," EIGHTY "," NINETY "," TEN "," ELEVEN "," TWELVE "," THIRTEEN "," FOURTEEN "," FIFTEEN "," SIXTEEN"," SEVENTEEN"," EIGHTEEN "," NINETEEN "})&amp;IF((IF(INT(RIGHT(P21,7)/100000)&gt;19,INT(RIGHT(P21,7)/1000000),IF(INT(RIGHT(P21,7)/100000)&gt;=10,INT(RIGHT(P21,7)/100000),0))+IF(INT(RIGHT(P21,7)/100000)&gt;19,INT(RIGHT(P21,6)/100000),IF(INT(RIGHT(P21,7)/100000)&gt;10,0,INT(RIGHT(P21,6)/100000))))&gt;0,LOOKUP(IF(INT(RIGHT(P21,7)/100000)&gt;19,INT(RIGHT(P21,6)/100000),IF(INT(RIGHT(P21,7)/100000)&gt;10,0,INT(RIGHT(P21,6)/100000))),{0,1,2,3,4,5,6,7,8,9,10,11,12,13,14,15,16,17,18,19},{""," ONE "," TWO "," THREE "," FOUR "," FIVE "," SIX "," SEVEN "," EIGHT "," NINE "," TEN "," ELEVEN "," TWELVE "," THIRTEEN "," FOURTEEN "," FIFTEEN "," SIXTEEN"," SEVENTEEN"," EIGHTEEN "," NINETEEN "})&amp;" Lac. "," ")&amp;LOOKUP(IF(INT(RIGHT(P21,5)/1000)&gt;19,INT(RIGHT(P21,5)/10000),IF(INT(RIGHT(P21,5)/1000)&gt;=10,INT(RIGHT(P21,5)/1000),0)),{0,1,2,3,4,5,6,7,8,9,10,11,12,13,14,15,16,17,18,19},{""," TEN "," TWENTY "," THIRTY "," FOURTY "," FIFTY "," SIXTY "," SEVENTY "," EIGHTY "," NINETY "," TEN "," ELEVEN "," TWELVE "," THIRTEEN "," FOURTEEN "," FIFTEEN "," SIXTEEN"," SEVENTEEN"," EIGHTEEN "," NINETEEN "})&amp;IF((IF(INT(RIGHT(P21,5)/1000)&gt;19,INT(RIGHT(P21,4)/1000),IF(INT(RIGHT(P21,5)/1000)&gt;10,0,INT(RIGHT(P21,4)/1000)))+IF(INT(RIGHT(P21,5)/1000)&gt;19,INT(RIGHT(P21,5)/10000),IF(INT(RIGHT(P21,5)/1000)&gt;=10,INT(RIGHT(P21,5)/1000),0)))&gt;0,LOOKUP(IF(INT(RIGHT(P21,5)/1000)&gt;19,INT(RIGHT(P21,4)/1000),IF(INT(RIGHT(P21,5)/1000)&gt;10,0,INT(RIGHT(P21,4)/1000))),{0,1,2,3,4,5,6,7,8,9,10,11,12,13,14,15,16,17,18,19},{""," ONE "," TWO "," THREE "," FOUR "," FIVE "," SIX "," SEVEN "," EIGHT "," NINE "," TEN "," ELEVEN "," TWELVE "," THIRTEEN "," FOURTEEN "," FIFTEEN "," SIXTEEN"," SEVENTEEN"," EIGHTEEN "," NINETEEN "})&amp;" THOUSAND "," ")&amp;IF((INT((RIGHT(P21,3))/100))&gt;0,LOOKUP(INT((RIGHT(P21,3))/100),{0,1,2,3,4,5,6,7,8,9,10,11,12,13,14,15,16,17,18,19},{""," ONE "," TWO "," THREE "," FOUR "," FIVE "," SIX "," SEVEN "," EIGHT "," NINE "," TEN "," ELEVEN "," TWELVE "," THIRTEEN "," FOURTEEN "," FIFTEEN "," SIXTEEN"," SEVENTEEN"," EIGHTEEN "," NINETEEN "})&amp;" HUNDRED "," ")&amp;LOOKUP(IF(INT(RIGHT(P21,2))&gt;19,INT(RIGHT(P21,2)/10),IF(INT(RIGHT(P21,2))&gt;=10,INT(RIGHT(P21,2)),0)),{0,1,2,3,4,5,6,7,8,9,10,11,12,13,14,15,16,17,18,19},{""," TEN "," TWENTY "," THIRTY "," FOURTY "," FIFTY "," SIXTY "," SEVENTY "," EIGHTY "," NINETY "," TEN "," ELEVEN "," TWELVE "," THIRTEEN "," FOURTEEN "," FIFTEEN "," SIXTEEN"," SEVENTEEN"," EIGHTEEN "," NINETEEN "})&amp;LOOKUP(IF(INT(RIGHT(P21,2))&lt;10,INT(RIGHT(P21,1)),IF(INT(RIGHT(P21,2))&lt;20,0,INT(RIGHT(P21,1)))),{0,1,2,3,4,5,6,7,8,9,10,11,12,13,14,15,16,17,18,19},{""," ONE "," TWO "," THREE "," FOUR "," FIVE "," SIX "," SEVEN "," EIGHT "," NINE "," TEN "," ELEVEN "," TWELVE "," THIRTEEN "," FOURTEEN "," FIFTEEN "," SIXTEEN"," SEVENTEEN"," EIGHTEEN "," NINETEEN "})&amp;" Only   Deposite In GPF)"))</f>
        <v/>
      </c>
      <c r="E23" s="98"/>
      <c r="F23" s="98"/>
      <c r="G23" s="98"/>
      <c r="H23" s="98"/>
      <c r="I23" s="98"/>
      <c r="J23" s="98"/>
      <c r="K23" s="98"/>
      <c r="L23" s="98"/>
      <c r="M23" s="98"/>
      <c r="N23" s="98"/>
      <c r="O23" s="98"/>
      <c r="P23" s="98"/>
      <c r="Q23" s="98"/>
      <c r="R23" s="98"/>
      <c r="S23" s="98"/>
      <c r="T23" s="11"/>
    </row>
    <row r="24" spans="1:31" ht="20.25" customHeight="1" x14ac:dyDescent="0.3">
      <c r="A24" s="35"/>
      <c r="B24" s="120"/>
      <c r="C24" s="120"/>
      <c r="D24" s="120"/>
      <c r="E24" s="120"/>
      <c r="F24" s="120"/>
      <c r="G24" s="120"/>
      <c r="H24" s="120"/>
      <c r="I24" s="120"/>
      <c r="J24" s="120"/>
      <c r="K24" s="47"/>
      <c r="L24" s="47"/>
      <c r="M24" s="47"/>
      <c r="N24" s="47"/>
      <c r="O24" s="47"/>
      <c r="P24" s="47"/>
      <c r="Q24" s="47"/>
      <c r="R24" s="47"/>
      <c r="S24" s="47"/>
      <c r="T24" s="11"/>
    </row>
    <row r="25" spans="1:31" ht="18.75" x14ac:dyDescent="0.3">
      <c r="A25" s="35"/>
      <c r="B25" s="120"/>
      <c r="C25" s="120"/>
      <c r="D25" s="120"/>
      <c r="E25" s="120"/>
      <c r="F25" s="120"/>
      <c r="G25" s="120"/>
      <c r="H25" s="120"/>
      <c r="I25" s="120"/>
      <c r="J25" s="120"/>
      <c r="K25" s="47"/>
      <c r="L25" s="47"/>
      <c r="M25" s="47"/>
      <c r="N25" s="47"/>
      <c r="O25" s="47"/>
      <c r="P25" s="47"/>
      <c r="Q25" s="47"/>
      <c r="R25" s="47"/>
      <c r="S25" s="47"/>
      <c r="T25" s="11"/>
    </row>
    <row r="26" spans="1:31" ht="18.75" x14ac:dyDescent="0.3">
      <c r="A26" s="35"/>
      <c r="B26" s="120"/>
      <c r="C26" s="120"/>
      <c r="D26" s="120"/>
      <c r="E26" s="120"/>
      <c r="F26" s="120"/>
      <c r="G26" s="120"/>
      <c r="H26" s="120"/>
      <c r="I26" s="120"/>
      <c r="J26" s="120"/>
      <c r="K26" s="47"/>
      <c r="L26" s="47"/>
      <c r="M26" s="47"/>
      <c r="N26" s="47"/>
      <c r="O26" s="47"/>
      <c r="P26" s="47"/>
      <c r="Q26" s="47"/>
      <c r="R26" s="47"/>
      <c r="S26" s="47"/>
      <c r="T26" s="11"/>
    </row>
    <row r="27" spans="1:31" ht="18.75" x14ac:dyDescent="0.3">
      <c r="A27" s="1"/>
      <c r="B27" s="38" t="s">
        <v>19</v>
      </c>
      <c r="C27" s="69"/>
      <c r="D27" s="69"/>
      <c r="E27" s="69"/>
      <c r="F27" s="69"/>
      <c r="G27" s="69"/>
      <c r="H27" s="39"/>
      <c r="I27" s="69" t="s">
        <v>20</v>
      </c>
      <c r="J27" s="69"/>
      <c r="K27" s="71"/>
      <c r="L27" s="71"/>
      <c r="M27" s="71"/>
      <c r="O27" s="68" t="s">
        <v>31</v>
      </c>
      <c r="P27" s="68"/>
      <c r="Q27" s="68"/>
      <c r="R27" s="68"/>
      <c r="S27" s="68"/>
      <c r="T27" s="68"/>
    </row>
    <row r="28" spans="1:31" ht="18.75" x14ac:dyDescent="0.3">
      <c r="A28" s="1"/>
      <c r="B28" s="70" t="s">
        <v>44</v>
      </c>
      <c r="C28" s="70"/>
      <c r="D28" s="70"/>
      <c r="E28" s="70"/>
      <c r="F28" s="70"/>
      <c r="G28" s="70"/>
      <c r="H28" s="70"/>
      <c r="I28" s="41"/>
      <c r="J28" s="40"/>
      <c r="K28" s="40"/>
      <c r="L28" s="40"/>
      <c r="M28" s="40"/>
    </row>
    <row r="29" spans="1:31" ht="18.75" x14ac:dyDescent="0.3">
      <c r="A29" s="36">
        <v>1</v>
      </c>
      <c r="B29" s="67" t="s">
        <v>22</v>
      </c>
      <c r="C29" s="67"/>
      <c r="D29" s="67"/>
      <c r="E29" s="67"/>
      <c r="F29" s="67"/>
      <c r="G29" s="67"/>
      <c r="H29" s="67"/>
      <c r="I29" s="42"/>
      <c r="J29" s="40"/>
      <c r="K29" s="40"/>
      <c r="L29" s="40"/>
      <c r="M29" s="40"/>
    </row>
    <row r="30" spans="1:31" ht="18.75" x14ac:dyDescent="0.3">
      <c r="A30" s="2">
        <v>2</v>
      </c>
      <c r="B30" s="67" t="s">
        <v>23</v>
      </c>
      <c r="C30" s="67"/>
      <c r="D30" s="67"/>
      <c r="E30" s="67"/>
      <c r="F30" s="67"/>
      <c r="G30" s="72" t="str">
        <f>IF(AND(F4=""),"",CONCATENATE(J3,",","  ",Q3))</f>
        <v>Raj Kumar,  Sr.Tr.</v>
      </c>
      <c r="H30" s="72"/>
      <c r="I30" s="72"/>
      <c r="J30" s="72"/>
      <c r="K30" s="72"/>
      <c r="L30" s="72"/>
      <c r="M30" s="72"/>
    </row>
    <row r="31" spans="1:31" ht="18.75" x14ac:dyDescent="0.3">
      <c r="A31" s="3">
        <v>3</v>
      </c>
      <c r="B31" s="67" t="s">
        <v>24</v>
      </c>
      <c r="C31" s="67"/>
      <c r="D31" s="67"/>
      <c r="E31" s="43"/>
      <c r="F31" s="42"/>
      <c r="G31" s="42"/>
      <c r="H31" s="44"/>
      <c r="I31" s="45"/>
      <c r="J31" s="40"/>
      <c r="K31" s="40"/>
      <c r="L31" s="40"/>
      <c r="M31" s="40"/>
      <c r="O31" s="68" t="s">
        <v>31</v>
      </c>
      <c r="P31" s="68"/>
      <c r="Q31" s="68"/>
      <c r="R31" s="68"/>
      <c r="S31" s="68"/>
      <c r="T31" s="68"/>
    </row>
  </sheetData>
  <sheetProtection password="C751" sheet="1" objects="1" scenarios="1"/>
  <mergeCells count="46">
    <mergeCell ref="A15:B15"/>
    <mergeCell ref="A20:B20"/>
    <mergeCell ref="A21:B21"/>
    <mergeCell ref="J22:T22"/>
    <mergeCell ref="D23:S23"/>
    <mergeCell ref="E22:I22"/>
    <mergeCell ref="A16:B16"/>
    <mergeCell ref="S5:S7"/>
    <mergeCell ref="T5:T7"/>
    <mergeCell ref="O6:P6"/>
    <mergeCell ref="L6:L7"/>
    <mergeCell ref="O5:Q5"/>
    <mergeCell ref="M6:M7"/>
    <mergeCell ref="R5:R7"/>
    <mergeCell ref="Q6:Q7"/>
    <mergeCell ref="N6:N7"/>
    <mergeCell ref="A5:A7"/>
    <mergeCell ref="B5:B7"/>
    <mergeCell ref="K5:N5"/>
    <mergeCell ref="G6:G7"/>
    <mergeCell ref="C5:F5"/>
    <mergeCell ref="G5:J5"/>
    <mergeCell ref="H6:H7"/>
    <mergeCell ref="I6:I7"/>
    <mergeCell ref="J6:J7"/>
    <mergeCell ref="K6:K7"/>
    <mergeCell ref="C6:C7"/>
    <mergeCell ref="D6:D7"/>
    <mergeCell ref="E6:E7"/>
    <mergeCell ref="F6:F7"/>
    <mergeCell ref="A1:T1"/>
    <mergeCell ref="A2:T2"/>
    <mergeCell ref="J3:N3"/>
    <mergeCell ref="O3:P3"/>
    <mergeCell ref="Q3:T3"/>
    <mergeCell ref="E3:I3"/>
    <mergeCell ref="B31:D31"/>
    <mergeCell ref="O27:T27"/>
    <mergeCell ref="O31:T31"/>
    <mergeCell ref="C27:G27"/>
    <mergeCell ref="B28:H28"/>
    <mergeCell ref="K27:M27"/>
    <mergeCell ref="B30:F30"/>
    <mergeCell ref="I27:J27"/>
    <mergeCell ref="G30:M30"/>
    <mergeCell ref="B29:H29"/>
  </mergeCells>
  <pageMargins left="0.43541666666666667" right="0.3" top="0.3" bottom="0.3"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0"/>
  <sheetViews>
    <sheetView view="pageLayout" zoomScaleNormal="100" zoomScaleSheetLayoutView="110" workbookViewId="0">
      <selection activeCell="N24" sqref="N24"/>
    </sheetView>
  </sheetViews>
  <sheetFormatPr defaultColWidth="9.140625" defaultRowHeight="15" x14ac:dyDescent="0.25"/>
  <cols>
    <col min="1" max="1" width="4.140625" style="4" customWidth="1"/>
    <col min="2" max="2" width="7.85546875" style="4" customWidth="1"/>
    <col min="3" max="4" width="8.42578125" style="4" customWidth="1"/>
    <col min="5" max="5" width="8" style="4" customWidth="1"/>
    <col min="6" max="6" width="8.140625" style="4" customWidth="1"/>
    <col min="7" max="7" width="7.7109375" style="4" customWidth="1"/>
    <col min="8" max="9" width="7.140625" style="4" customWidth="1"/>
    <col min="10" max="10" width="7.7109375" style="4" customWidth="1"/>
    <col min="11" max="11" width="7.28515625" style="4" customWidth="1"/>
    <col min="12" max="12" width="6.7109375" style="4" customWidth="1"/>
    <col min="13" max="13" width="6.28515625" style="4" customWidth="1"/>
    <col min="14" max="14" width="7.42578125" style="4" customWidth="1"/>
    <col min="15" max="17" width="6.7109375" style="4" customWidth="1"/>
    <col min="18" max="18" width="8.5703125" style="4" customWidth="1"/>
    <col min="19" max="19" width="10.42578125" style="4" customWidth="1"/>
    <col min="20" max="20" width="9.85546875" style="4" customWidth="1"/>
    <col min="21" max="23" width="9.140625" style="4"/>
    <col min="24" max="31" width="9.140625" style="4" hidden="1" customWidth="1"/>
    <col min="32" max="32" width="9.140625" style="4" customWidth="1"/>
    <col min="33" max="16384" width="9.140625" style="4"/>
  </cols>
  <sheetData>
    <row r="1" spans="1:30" ht="18" customHeight="1" x14ac:dyDescent="0.3">
      <c r="A1" s="73" t="s">
        <v>40</v>
      </c>
      <c r="B1" s="73"/>
      <c r="C1" s="73"/>
      <c r="D1" s="73"/>
      <c r="E1" s="73"/>
      <c r="F1" s="73"/>
      <c r="G1" s="73"/>
      <c r="H1" s="73"/>
      <c r="I1" s="73"/>
      <c r="J1" s="73"/>
      <c r="K1" s="73"/>
      <c r="L1" s="73"/>
      <c r="M1" s="73"/>
      <c r="N1" s="73"/>
      <c r="O1" s="73"/>
      <c r="P1" s="73"/>
      <c r="Q1" s="73"/>
      <c r="R1" s="73"/>
      <c r="S1" s="73"/>
      <c r="T1" s="73"/>
      <c r="X1" s="4">
        <f>IF(ISNA(VLOOKUP($F$4,Master!A$8:O$126,6,FALSE)),"",VLOOKUP($F$4,Master!A$8:AI$126,6,FALSE))</f>
        <v>59500</v>
      </c>
      <c r="Y1" s="4" t="str">
        <f>IF(ISNA(VLOOKUP($F$4,Master!A$8:O$126,7,FALSE)),"",VLOOKUP($F$4,Master!A$8:AI$126,7,FALSE))</f>
        <v>NPS</v>
      </c>
      <c r="Z1" s="4" t="s">
        <v>7</v>
      </c>
      <c r="AA1" s="4" t="s">
        <v>18</v>
      </c>
      <c r="AB1" s="4">
        <f>IF(ISNA(VLOOKUP($F$4,Master!A$8:O$126,8,FALSE)),"",VLOOKUP($F$4,Master!A$8:AI$126,8,FALSE))</f>
        <v>10</v>
      </c>
    </row>
    <row r="2" spans="1:30" ht="18" x14ac:dyDescent="0.25">
      <c r="A2" s="74" t="str">
        <f>IF(AND(Master!C3=""),"",CONCATENATE("Office Of  ",Master!C3))</f>
        <v/>
      </c>
      <c r="B2" s="74"/>
      <c r="C2" s="74"/>
      <c r="D2" s="74"/>
      <c r="E2" s="74"/>
      <c r="F2" s="74"/>
      <c r="G2" s="74"/>
      <c r="H2" s="74"/>
      <c r="I2" s="74"/>
      <c r="J2" s="74"/>
      <c r="K2" s="74"/>
      <c r="L2" s="74"/>
      <c r="M2" s="74"/>
      <c r="N2" s="74"/>
      <c r="O2" s="74"/>
      <c r="P2" s="74"/>
      <c r="Q2" s="74"/>
      <c r="R2" s="74"/>
      <c r="S2" s="74"/>
      <c r="T2" s="74"/>
      <c r="Y2" s="4">
        <f>IF(ISNA(VLOOKUP($F$4,Master!A$8:O$126,9,FALSE)),"",VLOOKUP($F$4,Master!A$8:AI$126,9,FALSE))</f>
        <v>43862</v>
      </c>
      <c r="Z2" s="4" t="s">
        <v>32</v>
      </c>
    </row>
    <row r="3" spans="1:30" ht="18.75" x14ac:dyDescent="0.25">
      <c r="E3" s="75" t="s">
        <v>10</v>
      </c>
      <c r="F3" s="75"/>
      <c r="G3" s="75"/>
      <c r="H3" s="75"/>
      <c r="I3" s="75"/>
      <c r="J3" s="72" t="str">
        <f>IF(ISNA(VLOOKUP($F$4,Master!A$8:O$126,2,FALSE)),"",VLOOKUP($F$4,Master!A$8:AI$126,2,FALSE))</f>
        <v>Raj Kumar</v>
      </c>
      <c r="K3" s="72"/>
      <c r="L3" s="72"/>
      <c r="M3" s="72"/>
      <c r="N3" s="72"/>
      <c r="O3" s="75" t="s">
        <v>29</v>
      </c>
      <c r="P3" s="75"/>
      <c r="Q3" s="72" t="str">
        <f>IF(ISNA(VLOOKUP($F$4,Master!A$8:O$126,3,FALSE)),"",VLOOKUP($F$4,Master!A$8:AI$126,3,FALSE))</f>
        <v>Sr.Tr.</v>
      </c>
      <c r="R3" s="72"/>
      <c r="S3" s="72"/>
      <c r="T3" s="72"/>
    </row>
    <row r="4" spans="1:30" ht="15.75" customHeight="1" x14ac:dyDescent="0.25">
      <c r="E4" s="22" t="s">
        <v>15</v>
      </c>
      <c r="F4" s="12">
        <v>1</v>
      </c>
      <c r="G4" s="36"/>
      <c r="H4" s="36"/>
      <c r="I4" s="36"/>
      <c r="J4" s="5"/>
      <c r="K4" s="5"/>
      <c r="L4" s="5"/>
      <c r="M4" s="5"/>
      <c r="N4" s="5"/>
      <c r="O4" s="6"/>
      <c r="P4" s="6"/>
      <c r="Q4" s="6"/>
    </row>
    <row r="5" spans="1:30" ht="15.75" x14ac:dyDescent="0.25">
      <c r="A5" s="76" t="s">
        <v>0</v>
      </c>
      <c r="B5" s="77" t="s">
        <v>2</v>
      </c>
      <c r="C5" s="78" t="s">
        <v>4</v>
      </c>
      <c r="D5" s="78"/>
      <c r="E5" s="78"/>
      <c r="F5" s="78"/>
      <c r="G5" s="78" t="s">
        <v>5</v>
      </c>
      <c r="H5" s="78"/>
      <c r="I5" s="78"/>
      <c r="J5" s="78"/>
      <c r="K5" s="78" t="s">
        <v>6</v>
      </c>
      <c r="L5" s="78"/>
      <c r="M5" s="78"/>
      <c r="N5" s="78"/>
      <c r="O5" s="83" t="s">
        <v>8</v>
      </c>
      <c r="P5" s="83"/>
      <c r="Q5" s="84"/>
      <c r="R5" s="81" t="s">
        <v>46</v>
      </c>
      <c r="S5" s="81" t="s">
        <v>47</v>
      </c>
      <c r="T5" s="81" t="s">
        <v>43</v>
      </c>
    </row>
    <row r="6" spans="1:30" ht="15" customHeight="1" x14ac:dyDescent="0.25">
      <c r="A6" s="76"/>
      <c r="B6" s="77"/>
      <c r="C6" s="77" t="s">
        <v>27</v>
      </c>
      <c r="D6" s="79" t="s">
        <v>45</v>
      </c>
      <c r="E6" s="80" t="s">
        <v>1</v>
      </c>
      <c r="F6" s="77" t="s">
        <v>9</v>
      </c>
      <c r="G6" s="77" t="s">
        <v>27</v>
      </c>
      <c r="H6" s="79" t="s">
        <v>45</v>
      </c>
      <c r="I6" s="80" t="s">
        <v>1</v>
      </c>
      <c r="J6" s="81" t="s">
        <v>9</v>
      </c>
      <c r="K6" s="77" t="s">
        <v>3</v>
      </c>
      <c r="L6" s="79" t="s">
        <v>45</v>
      </c>
      <c r="M6" s="80" t="s">
        <v>1</v>
      </c>
      <c r="N6" s="81" t="s">
        <v>9</v>
      </c>
      <c r="O6" s="78" t="s">
        <v>16</v>
      </c>
      <c r="P6" s="78"/>
      <c r="Q6" s="85" t="s">
        <v>28</v>
      </c>
      <c r="R6" s="81"/>
      <c r="S6" s="81"/>
      <c r="T6" s="81"/>
    </row>
    <row r="7" spans="1:30" ht="55.5" customHeight="1" x14ac:dyDescent="0.25">
      <c r="A7" s="76"/>
      <c r="B7" s="77"/>
      <c r="C7" s="77"/>
      <c r="D7" s="79"/>
      <c r="E7" s="80"/>
      <c r="F7" s="77"/>
      <c r="G7" s="77"/>
      <c r="H7" s="79"/>
      <c r="I7" s="80"/>
      <c r="J7" s="81"/>
      <c r="K7" s="77"/>
      <c r="L7" s="79"/>
      <c r="M7" s="80"/>
      <c r="N7" s="81"/>
      <c r="O7" s="48" t="s">
        <v>7</v>
      </c>
      <c r="P7" s="48" t="s">
        <v>18</v>
      </c>
      <c r="Q7" s="86"/>
      <c r="R7" s="82"/>
      <c r="S7" s="82"/>
      <c r="T7" s="81"/>
    </row>
    <row r="8" spans="1:30" x14ac:dyDescent="0.25">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row>
    <row r="9" spans="1:30" ht="17.100000000000001" customHeight="1" x14ac:dyDescent="0.25">
      <c r="A9" s="8">
        <v>1</v>
      </c>
      <c r="B9" s="37">
        <v>43647</v>
      </c>
      <c r="C9" s="9">
        <f>IF(AND($F$4=""),"",IF(AND(AD9=""),"",AD9))</f>
        <v>59500</v>
      </c>
      <c r="D9" s="9">
        <f>IF(AND(C9=""),"",IF(AND($F$4=""),"",ROUND(C9*Master!C$5%,0)))</f>
        <v>10115</v>
      </c>
      <c r="E9" s="9">
        <f>IF(AND(C9=""),"",IF(AND($F$4=""),"",ROUND(C9*Master!I$5%,0)))</f>
        <v>4760</v>
      </c>
      <c r="F9" s="9">
        <f t="shared" ref="F9:F14" si="0">IF(AND(C9=""),"",SUM(C9:E9))</f>
        <v>74375</v>
      </c>
      <c r="G9" s="9">
        <f>IF(AND($F$4=""),"",IF(AND(C9=""),"",C9))</f>
        <v>59500</v>
      </c>
      <c r="H9" s="9">
        <f>IF(AND(G9=""),"",IF(AND($F$4=""),"",ROUND(G9*Master!C$4%,0)))</f>
        <v>7140</v>
      </c>
      <c r="I9" s="9">
        <f>IF(AND(G9=""),"",IF(AND($F$4=""),"",ROUND(G9*Master!I$4%,0)))</f>
        <v>4760</v>
      </c>
      <c r="J9" s="9">
        <f t="shared" ref="J9:J14" si="1">IF(AND(C9=""),"",SUM(G9:I9))</f>
        <v>71400</v>
      </c>
      <c r="K9" s="9">
        <f t="shared" ref="K9:N14" si="2">IF(AND(C9=""),"",IF(AND(G9=""),"",C9-G9))</f>
        <v>0</v>
      </c>
      <c r="L9" s="9">
        <f t="shared" si="2"/>
        <v>2975</v>
      </c>
      <c r="M9" s="9">
        <f t="shared" si="2"/>
        <v>0</v>
      </c>
      <c r="N9" s="9">
        <f t="shared" si="2"/>
        <v>2975</v>
      </c>
      <c r="O9" s="9">
        <f>IF(AND(C9=""),"",IF(AND(Y$1=Z$1),ROUND((N9)*10%,0),"0"))</f>
        <v>298</v>
      </c>
      <c r="P9" s="9" t="str">
        <f>IF(AND(C9=""),"",IF(AND(Y$1=AA$1),N9-Q9,"0"))</f>
        <v>0</v>
      </c>
      <c r="Q9" s="9">
        <f>IF(AND($F$4=""),"",IF(AND(N9=""),"",ROUND(N9*AB$1%,0)))</f>
        <v>298</v>
      </c>
      <c r="R9" s="9">
        <f>IF(AND(F$4=""),"",IF(AND(C9=""),"",IF(AND(O9=""),"",IF(AND(P9=""),"",O9+P9+Q9))))</f>
        <v>596</v>
      </c>
      <c r="S9" s="9">
        <f>IF(AND(N9=""),"",IF(AND(R9=""),"",N9-R9))</f>
        <v>2379</v>
      </c>
      <c r="T9" s="34"/>
      <c r="Y9" s="37">
        <v>43647</v>
      </c>
      <c r="Z9" s="53">
        <v>43647</v>
      </c>
      <c r="AA9" s="4">
        <v>7</v>
      </c>
      <c r="AB9" s="53">
        <f>IFERROR(IF(ISNA(VLOOKUP($F$4,Master!A$8:O$126,4,FALSE)),"",VLOOKUP($F$4,Master!A$8:AI$126,4,FALSE)),"")</f>
        <v>43647</v>
      </c>
      <c r="AC9" s="51">
        <f>IF(AND($X$1=""),"",$X$1)</f>
        <v>59500</v>
      </c>
      <c r="AD9" s="52">
        <f>IF(AND(Z9&lt;$AB$9),"",IF(AND(Z9&gt;$AB$10),"",AC9))</f>
        <v>59500</v>
      </c>
    </row>
    <row r="10" spans="1:30" ht="17.100000000000001" customHeight="1" x14ac:dyDescent="0.25">
      <c r="A10" s="8">
        <v>2</v>
      </c>
      <c r="B10" s="37">
        <f>IF(AND($F$4=""),"",IF(AND('DA Arrear with Surrender'!X$1&lt;2),"",Y10))</f>
        <v>43678</v>
      </c>
      <c r="C10" s="9">
        <f t="shared" ref="C10:C14" si="3">IF(AND($F$4=""),"",IF(AND(AD10=""),"",AD10))</f>
        <v>59500</v>
      </c>
      <c r="D10" s="9">
        <f>IF(AND(C10=""),"",IF(AND($F$4=""),"",ROUND(C10*Master!C$5%,0)))</f>
        <v>10115</v>
      </c>
      <c r="E10" s="9">
        <f>IF(AND(C10=""),"",IF(AND($F$4=""),"",ROUND(C10*Master!I$5%,0)))</f>
        <v>4760</v>
      </c>
      <c r="F10" s="9">
        <f t="shared" si="0"/>
        <v>74375</v>
      </c>
      <c r="G10" s="9">
        <f t="shared" ref="G10:G14" si="4">IF(AND($F$4=""),"",IF(AND(C10=""),"",C10))</f>
        <v>59500</v>
      </c>
      <c r="H10" s="9">
        <f>IF(AND(G10=""),"",IF(AND($F$4=""),"",ROUND(G10*Master!C$4%,0)))</f>
        <v>7140</v>
      </c>
      <c r="I10" s="9">
        <f>IF(AND(G10=""),"",IF(AND($F$4=""),"",ROUND(G10*Master!I$4%,0)))</f>
        <v>4760</v>
      </c>
      <c r="J10" s="9">
        <f t="shared" si="1"/>
        <v>71400</v>
      </c>
      <c r="K10" s="9">
        <f t="shared" si="2"/>
        <v>0</v>
      </c>
      <c r="L10" s="9">
        <f t="shared" si="2"/>
        <v>2975</v>
      </c>
      <c r="M10" s="9">
        <f t="shared" si="2"/>
        <v>0</v>
      </c>
      <c r="N10" s="9">
        <f t="shared" si="2"/>
        <v>2975</v>
      </c>
      <c r="O10" s="9">
        <f t="shared" ref="O10:O14" si="5">IF(AND(C10=""),"",IF(AND(Y$1=Z$1),ROUND((N10)*10%,0),"0"))</f>
        <v>298</v>
      </c>
      <c r="P10" s="9" t="str">
        <f t="shared" ref="P10:P17" si="6">IF(AND(C10=""),"",IF(AND(Y$1=AA$1),N10-Q10,"0"))</f>
        <v>0</v>
      </c>
      <c r="Q10" s="9">
        <f t="shared" ref="Q10:Q14" si="7">IF(AND($F$4=""),"",IF(AND(N10=""),"",ROUND(N10*AB$1%,0)))</f>
        <v>298</v>
      </c>
      <c r="R10" s="9">
        <f t="shared" ref="R10:R14" si="8">IF(AND(F$4=""),"",IF(AND(C10=""),"",IF(AND(O10=""),"",IF(AND(P10=""),"",O10+P10+Q10))))</f>
        <v>596</v>
      </c>
      <c r="S10" s="9">
        <f t="shared" ref="S10:S14" si="9">IF(AND(N10=""),"",IF(AND(R10=""),"",N10-R10))</f>
        <v>2379</v>
      </c>
      <c r="T10" s="34"/>
      <c r="Y10" s="37">
        <v>43678</v>
      </c>
      <c r="Z10" s="53">
        <v>43678</v>
      </c>
      <c r="AA10" s="4">
        <v>8</v>
      </c>
      <c r="AB10" s="53">
        <f>IFERROR(IF(ISNA(VLOOKUP($F$4,Master!A$8:O$126,5,FALSE)),"",VLOOKUP($F$4,Master!A$8:AI$126,5,FALSE)),"")</f>
        <v>43862</v>
      </c>
      <c r="AC10" s="51">
        <f t="shared" ref="AC10:AC17" si="10">IF(AND($X$1=""),"",$X$1)</f>
        <v>59500</v>
      </c>
      <c r="AD10" s="52">
        <f t="shared" ref="AD10:AD14" si="11">IF(AND(Z10&lt;$AB$9),"",IF(AND(Z10&gt;$AB$10),"",AC10))</f>
        <v>59500</v>
      </c>
    </row>
    <row r="11" spans="1:30" ht="17.100000000000001" customHeight="1" x14ac:dyDescent="0.25">
      <c r="A11" s="8">
        <v>3</v>
      </c>
      <c r="B11" s="37">
        <f>IF(AND($F$4=""),"",IF(AND('DA Arrear with Surrender'!X$1&lt;3),"",Y11))</f>
        <v>43709</v>
      </c>
      <c r="C11" s="9">
        <f t="shared" si="3"/>
        <v>59500</v>
      </c>
      <c r="D11" s="9">
        <f>IF(AND(C11=""),"",IF(AND($F$4=""),"",ROUND(C11*Master!C$5%,0)))</f>
        <v>10115</v>
      </c>
      <c r="E11" s="9">
        <f>IF(AND(C11=""),"",IF(AND($F$4=""),"",ROUND(C11*Master!I$5%,0)))</f>
        <v>4760</v>
      </c>
      <c r="F11" s="9">
        <f t="shared" si="0"/>
        <v>74375</v>
      </c>
      <c r="G11" s="9">
        <f t="shared" si="4"/>
        <v>59500</v>
      </c>
      <c r="H11" s="9">
        <f>IF(AND(G11=""),"",IF(AND($F$4=""),"",ROUND(G11*Master!C$4%,0)))</f>
        <v>7140</v>
      </c>
      <c r="I11" s="9">
        <f>IF(AND(G11=""),"",IF(AND($F$4=""),"",ROUND(G11*Master!I$4%,0)))</f>
        <v>4760</v>
      </c>
      <c r="J11" s="9">
        <f t="shared" si="1"/>
        <v>71400</v>
      </c>
      <c r="K11" s="9">
        <f t="shared" si="2"/>
        <v>0</v>
      </c>
      <c r="L11" s="9">
        <f t="shared" si="2"/>
        <v>2975</v>
      </c>
      <c r="M11" s="9">
        <f t="shared" si="2"/>
        <v>0</v>
      </c>
      <c r="N11" s="9">
        <f t="shared" si="2"/>
        <v>2975</v>
      </c>
      <c r="O11" s="9">
        <f t="shared" si="5"/>
        <v>298</v>
      </c>
      <c r="P11" s="9" t="str">
        <f t="shared" si="6"/>
        <v>0</v>
      </c>
      <c r="Q11" s="9">
        <f t="shared" si="7"/>
        <v>298</v>
      </c>
      <c r="R11" s="9">
        <f t="shared" si="8"/>
        <v>596</v>
      </c>
      <c r="S11" s="9">
        <f t="shared" si="9"/>
        <v>2379</v>
      </c>
      <c r="T11" s="34"/>
      <c r="Y11" s="37">
        <v>43709</v>
      </c>
      <c r="Z11" s="53">
        <v>43709</v>
      </c>
      <c r="AA11" s="4">
        <v>9</v>
      </c>
      <c r="AB11" s="4" t="str">
        <f>IF(AND(AB8=""),"",MROUND(AB8*1.03,100))</f>
        <v/>
      </c>
      <c r="AC11" s="51">
        <f t="shared" si="10"/>
        <v>59500</v>
      </c>
      <c r="AD11" s="52">
        <f t="shared" si="11"/>
        <v>59500</v>
      </c>
    </row>
    <row r="12" spans="1:30" ht="17.100000000000001" customHeight="1" x14ac:dyDescent="0.25">
      <c r="A12" s="8">
        <v>4</v>
      </c>
      <c r="B12" s="37">
        <f>IF(AND($F$4=""),"",IF(AND('DA Arrear with Surrender'!X$1&lt;4),"",Y12))</f>
        <v>43739</v>
      </c>
      <c r="C12" s="9">
        <f t="shared" si="3"/>
        <v>59500</v>
      </c>
      <c r="D12" s="9">
        <f>IF(AND(C12=""),"",IF(AND($F$4=""),"",ROUND(C12*Master!C$5%,0)))</f>
        <v>10115</v>
      </c>
      <c r="E12" s="9">
        <f>IF(AND(C12=""),"",IF(AND($F$4=""),"",ROUND(C12*Master!I$5%,0)))</f>
        <v>4760</v>
      </c>
      <c r="F12" s="9">
        <f t="shared" si="0"/>
        <v>74375</v>
      </c>
      <c r="G12" s="9">
        <f t="shared" si="4"/>
        <v>59500</v>
      </c>
      <c r="H12" s="9">
        <f>IF(AND(G12=""),"",IF(AND($F$4=""),"",ROUND(G12*Master!C$4%,0)))</f>
        <v>7140</v>
      </c>
      <c r="I12" s="9">
        <f>IF(AND(G12=""),"",IF(AND($F$4=""),"",ROUND(G12*Master!I$4%,0)))</f>
        <v>4760</v>
      </c>
      <c r="J12" s="9">
        <f t="shared" si="1"/>
        <v>71400</v>
      </c>
      <c r="K12" s="9">
        <f t="shared" si="2"/>
        <v>0</v>
      </c>
      <c r="L12" s="9">
        <f t="shared" si="2"/>
        <v>2975</v>
      </c>
      <c r="M12" s="9">
        <f t="shared" si="2"/>
        <v>0</v>
      </c>
      <c r="N12" s="9">
        <f t="shared" si="2"/>
        <v>2975</v>
      </c>
      <c r="O12" s="9">
        <f t="shared" si="5"/>
        <v>298</v>
      </c>
      <c r="P12" s="9" t="str">
        <f t="shared" si="6"/>
        <v>0</v>
      </c>
      <c r="Q12" s="9">
        <f t="shared" si="7"/>
        <v>298</v>
      </c>
      <c r="R12" s="9">
        <f t="shared" si="8"/>
        <v>596</v>
      </c>
      <c r="S12" s="9">
        <f t="shared" si="9"/>
        <v>2379</v>
      </c>
      <c r="T12" s="34"/>
      <c r="Y12" s="37">
        <v>43739</v>
      </c>
      <c r="Z12" s="53">
        <v>43739</v>
      </c>
      <c r="AA12" s="4">
        <v>10</v>
      </c>
      <c r="AB12" s="53">
        <v>43647</v>
      </c>
      <c r="AC12" s="51">
        <f t="shared" si="10"/>
        <v>59500</v>
      </c>
      <c r="AD12" s="52">
        <f t="shared" si="11"/>
        <v>59500</v>
      </c>
    </row>
    <row r="13" spans="1:30" ht="17.100000000000001" customHeight="1" x14ac:dyDescent="0.25">
      <c r="A13" s="8">
        <v>5</v>
      </c>
      <c r="B13" s="37">
        <f>IF(AND($F$4=""),"",IF(AND('DA Arrear with Surrender'!X$1&lt;5),"",Y13))</f>
        <v>43770</v>
      </c>
      <c r="C13" s="9">
        <f t="shared" si="3"/>
        <v>59500</v>
      </c>
      <c r="D13" s="9">
        <f>IF(AND(C13=""),"",IF(AND($F$4=""),"",ROUND(C13*Master!C$5%,0)))</f>
        <v>10115</v>
      </c>
      <c r="E13" s="9">
        <f>IF(AND(C13=""),"",IF(AND($F$4=""),"",ROUND(C13*Master!I$5%,0)))</f>
        <v>4760</v>
      </c>
      <c r="F13" s="9">
        <f t="shared" si="0"/>
        <v>74375</v>
      </c>
      <c r="G13" s="9">
        <f t="shared" si="4"/>
        <v>59500</v>
      </c>
      <c r="H13" s="9">
        <f>IF(AND(G13=""),"",IF(AND($F$4=""),"",ROUND(G13*Master!C$4%,0)))</f>
        <v>7140</v>
      </c>
      <c r="I13" s="9">
        <f>IF(AND(G13=""),"",IF(AND($F$4=""),"",ROUND(G13*Master!I$4%,0)))</f>
        <v>4760</v>
      </c>
      <c r="J13" s="9">
        <f t="shared" si="1"/>
        <v>71400</v>
      </c>
      <c r="K13" s="9">
        <f t="shared" si="2"/>
        <v>0</v>
      </c>
      <c r="L13" s="9">
        <f t="shared" si="2"/>
        <v>2975</v>
      </c>
      <c r="M13" s="9">
        <f t="shared" si="2"/>
        <v>0</v>
      </c>
      <c r="N13" s="9">
        <f t="shared" si="2"/>
        <v>2975</v>
      </c>
      <c r="O13" s="9">
        <f t="shared" si="5"/>
        <v>298</v>
      </c>
      <c r="P13" s="9" t="str">
        <f t="shared" si="6"/>
        <v>0</v>
      </c>
      <c r="Q13" s="9">
        <f t="shared" si="7"/>
        <v>298</v>
      </c>
      <c r="R13" s="9">
        <f t="shared" si="8"/>
        <v>596</v>
      </c>
      <c r="S13" s="9">
        <f t="shared" si="9"/>
        <v>2379</v>
      </c>
      <c r="T13" s="34"/>
      <c r="Y13" s="37">
        <v>43770</v>
      </c>
      <c r="Z13" s="53">
        <v>43770</v>
      </c>
      <c r="AA13" s="4">
        <v>11</v>
      </c>
      <c r="AB13" s="53">
        <v>43800</v>
      </c>
      <c r="AC13" s="51">
        <f t="shared" si="10"/>
        <v>59500</v>
      </c>
      <c r="AD13" s="52">
        <f t="shared" si="11"/>
        <v>59500</v>
      </c>
    </row>
    <row r="14" spans="1:30" ht="17.100000000000001" customHeight="1" x14ac:dyDescent="0.25">
      <c r="A14" s="8">
        <v>6</v>
      </c>
      <c r="B14" s="37">
        <f>IF(AND($F$4=""),"",IF(AND('DA Arrear with Surrender'!X$1&lt;6),"",Y14))</f>
        <v>43800</v>
      </c>
      <c r="C14" s="9">
        <f t="shared" si="3"/>
        <v>59500</v>
      </c>
      <c r="D14" s="9">
        <f>IF(AND(C14=""),"",IF(AND($F$4=""),"",ROUND(C14*Master!C$5%,0)))</f>
        <v>10115</v>
      </c>
      <c r="E14" s="9">
        <f>IF(AND(C14=""),"",IF(AND($F$4=""),"",ROUND(C14*Master!I$5%,0)))</f>
        <v>4760</v>
      </c>
      <c r="F14" s="9">
        <f t="shared" si="0"/>
        <v>74375</v>
      </c>
      <c r="G14" s="9">
        <f t="shared" si="4"/>
        <v>59500</v>
      </c>
      <c r="H14" s="9">
        <f>IF(AND(G14=""),"",IF(AND($F$4=""),"",ROUND(G14*Master!C$4%,0)))</f>
        <v>7140</v>
      </c>
      <c r="I14" s="9">
        <f>IF(AND(G14=""),"",IF(AND($F$4=""),"",ROUND(G14*Master!I$4%,0)))</f>
        <v>4760</v>
      </c>
      <c r="J14" s="9">
        <f t="shared" si="1"/>
        <v>71400</v>
      </c>
      <c r="K14" s="9">
        <f t="shared" si="2"/>
        <v>0</v>
      </c>
      <c r="L14" s="9">
        <f t="shared" si="2"/>
        <v>2975</v>
      </c>
      <c r="M14" s="9">
        <f t="shared" si="2"/>
        <v>0</v>
      </c>
      <c r="N14" s="9">
        <f t="shared" si="2"/>
        <v>2975</v>
      </c>
      <c r="O14" s="9">
        <f t="shared" si="5"/>
        <v>298</v>
      </c>
      <c r="P14" s="9" t="str">
        <f>IF(AND(C14=""),"",IF(AND(Y$1=AA$1),N14-Q14,"0"))</f>
        <v>0</v>
      </c>
      <c r="Q14" s="9">
        <f t="shared" si="7"/>
        <v>298</v>
      </c>
      <c r="R14" s="9">
        <f t="shared" si="8"/>
        <v>596</v>
      </c>
      <c r="S14" s="9">
        <f t="shared" si="9"/>
        <v>2379</v>
      </c>
      <c r="T14" s="34"/>
      <c r="Y14" s="37">
        <v>43800</v>
      </c>
      <c r="Z14" s="53">
        <v>43800</v>
      </c>
      <c r="AA14" s="4">
        <v>12</v>
      </c>
      <c r="AC14" s="51">
        <f t="shared" si="10"/>
        <v>59500</v>
      </c>
      <c r="AD14" s="52">
        <f t="shared" si="11"/>
        <v>59500</v>
      </c>
    </row>
    <row r="15" spans="1:30" ht="21" customHeight="1" x14ac:dyDescent="0.25">
      <c r="A15" s="99" t="s">
        <v>9</v>
      </c>
      <c r="B15" s="100"/>
      <c r="C15" s="101">
        <f t="shared" ref="C15:S15" si="12">IF(AND($F$4=""),"",SUM(C9:C14))</f>
        <v>357000</v>
      </c>
      <c r="D15" s="101">
        <f t="shared" si="12"/>
        <v>60690</v>
      </c>
      <c r="E15" s="101">
        <f t="shared" si="12"/>
        <v>28560</v>
      </c>
      <c r="F15" s="101">
        <f t="shared" si="12"/>
        <v>446250</v>
      </c>
      <c r="G15" s="101">
        <f t="shared" si="12"/>
        <v>357000</v>
      </c>
      <c r="H15" s="101">
        <f t="shared" si="12"/>
        <v>42840</v>
      </c>
      <c r="I15" s="101">
        <f t="shared" si="12"/>
        <v>28560</v>
      </c>
      <c r="J15" s="101">
        <f t="shared" si="12"/>
        <v>428400</v>
      </c>
      <c r="K15" s="101">
        <f t="shared" si="12"/>
        <v>0</v>
      </c>
      <c r="L15" s="101">
        <f t="shared" si="12"/>
        <v>17850</v>
      </c>
      <c r="M15" s="101">
        <f t="shared" si="12"/>
        <v>0</v>
      </c>
      <c r="N15" s="101">
        <f t="shared" si="12"/>
        <v>17850</v>
      </c>
      <c r="O15" s="101">
        <f t="shared" si="12"/>
        <v>1788</v>
      </c>
      <c r="P15" s="101">
        <f t="shared" si="12"/>
        <v>0</v>
      </c>
      <c r="Q15" s="101">
        <f t="shared" si="12"/>
        <v>1788</v>
      </c>
      <c r="R15" s="101">
        <f t="shared" si="12"/>
        <v>3576</v>
      </c>
      <c r="S15" s="101">
        <f t="shared" si="12"/>
        <v>14274</v>
      </c>
      <c r="T15" s="102"/>
      <c r="Y15" s="37"/>
      <c r="Z15" s="53"/>
      <c r="AC15" s="51"/>
      <c r="AD15" s="52"/>
    </row>
    <row r="16" spans="1:30" ht="17.100000000000001" customHeight="1" x14ac:dyDescent="0.25">
      <c r="A16" s="8">
        <v>7</v>
      </c>
      <c r="B16" s="37">
        <f>IF(AND($F$4=""),"",IF(AND('DA Arrear with Surrender'!X$1&lt;7),"",Y16))</f>
        <v>43831</v>
      </c>
      <c r="C16" s="9">
        <f>IF(AND($F$4=""),"",IF(AND(AD16=""),"",AD16))</f>
        <v>59500</v>
      </c>
      <c r="D16" s="9">
        <f>IF(AND(C16=""),"",IF(AND($F$4=""),"",ROUND(C16*Master!C$5%,0)))</f>
        <v>10115</v>
      </c>
      <c r="E16" s="9">
        <f>IF(AND(C16=""),"",IF(AND($F$4=""),"",ROUND(C16*Master!I$5%,0)))</f>
        <v>4760</v>
      </c>
      <c r="F16" s="9">
        <f t="shared" ref="F16:F17" si="13">IF(AND(C16=""),"",SUM(C16:E16))</f>
        <v>74375</v>
      </c>
      <c r="G16" s="9">
        <f>IF(AND($F$4=""),"",IF(AND(C16=""),"",C16))</f>
        <v>59500</v>
      </c>
      <c r="H16" s="9">
        <f>IF(AND(G16=""),"",IF(AND($F$4=""),"",ROUND(G16*Master!C$4%,0)))</f>
        <v>7140</v>
      </c>
      <c r="I16" s="9">
        <f>IF(AND(G16=""),"",IF(AND($F$4=""),"",ROUND(G16*Master!I$4%,0)))</f>
        <v>4760</v>
      </c>
      <c r="J16" s="9">
        <f t="shared" ref="J16:J17" si="14">IF(AND(C16=""),"",SUM(G16:I16))</f>
        <v>71400</v>
      </c>
      <c r="K16" s="9">
        <f t="shared" ref="K16:N17" si="15">IF(AND(C16=""),"",IF(AND(G16=""),"",C16-G16))</f>
        <v>0</v>
      </c>
      <c r="L16" s="9">
        <f t="shared" si="15"/>
        <v>2975</v>
      </c>
      <c r="M16" s="9">
        <f t="shared" si="15"/>
        <v>0</v>
      </c>
      <c r="N16" s="9">
        <f t="shared" si="15"/>
        <v>2975</v>
      </c>
      <c r="O16" s="9">
        <f t="shared" ref="O16:O17" si="16">IF(AND(C16=""),"",IF(AND(Y$1=Z$1),ROUND((N16)*10%,0),"0"))</f>
        <v>298</v>
      </c>
      <c r="P16" s="9" t="str">
        <f t="shared" si="6"/>
        <v>0</v>
      </c>
      <c r="Q16" s="9">
        <f t="shared" ref="Q16:Q17" si="17">IF(AND($F$4=""),"",IF(AND(N16=""),"",ROUND(N16*AB$1%,0)))</f>
        <v>298</v>
      </c>
      <c r="R16" s="9">
        <f t="shared" ref="R16:R17" si="18">IF(AND(F$4=""),"",IF(AND(C16=""),"",IF(AND(O16=""),"",IF(AND(P16=""),"",O16+P16+Q16))))</f>
        <v>596</v>
      </c>
      <c r="S16" s="9">
        <f t="shared" ref="S16:S17" si="19">IF(AND(N16=""),"",IF(AND(R16=""),"",N16-R16))</f>
        <v>2379</v>
      </c>
      <c r="T16" s="34"/>
      <c r="Y16" s="37">
        <v>43831</v>
      </c>
      <c r="Z16" s="53">
        <v>43831</v>
      </c>
      <c r="AA16" s="4">
        <v>1</v>
      </c>
      <c r="AB16" s="53">
        <v>43831</v>
      </c>
      <c r="AC16" s="51">
        <f t="shared" si="10"/>
        <v>59500</v>
      </c>
      <c r="AD16" s="52">
        <f>IF(AND(Z16&lt;$AB$9),"",IF(AND(Z16&gt;$AB$10),"",AC16))</f>
        <v>59500</v>
      </c>
    </row>
    <row r="17" spans="1:30" ht="17.100000000000001" customHeight="1" x14ac:dyDescent="0.25">
      <c r="A17" s="8">
        <v>8</v>
      </c>
      <c r="B17" s="37">
        <f>IF(AND($F$4=""),"",IF(AND('DA Arrear with Surrender'!X$1&lt;8),"",Y17))</f>
        <v>43862</v>
      </c>
      <c r="C17" s="9">
        <f t="shared" ref="C17" si="20">IF(AND($F$4=""),"",IF(AND(AD17=""),"",AD17))</f>
        <v>59500</v>
      </c>
      <c r="D17" s="9">
        <f>IF(AND(C17=""),"",IF(AND($F$4=""),"",ROUND(C17*Master!C$5%,0)))</f>
        <v>10115</v>
      </c>
      <c r="E17" s="9">
        <f>IF(AND(C17=""),"",IF(AND($F$4=""),"",ROUND(C17*Master!I$5%,0)))</f>
        <v>4760</v>
      </c>
      <c r="F17" s="9">
        <f t="shared" si="13"/>
        <v>74375</v>
      </c>
      <c r="G17" s="9">
        <f t="shared" ref="G17" si="21">IF(AND($F$4=""),"",IF(AND(C17=""),"",C17))</f>
        <v>59500</v>
      </c>
      <c r="H17" s="9">
        <f>IF(AND(G17=""),"",IF(AND($F$4=""),"",ROUND(G17*Master!C$4%,0)))</f>
        <v>7140</v>
      </c>
      <c r="I17" s="9">
        <f>IF(AND(G17=""),"",IF(AND($F$4=""),"",ROUND(G17*Master!I$4%,0)))</f>
        <v>4760</v>
      </c>
      <c r="J17" s="9">
        <f t="shared" si="14"/>
        <v>71400</v>
      </c>
      <c r="K17" s="9">
        <f t="shared" si="15"/>
        <v>0</v>
      </c>
      <c r="L17" s="9">
        <f t="shared" si="15"/>
        <v>2975</v>
      </c>
      <c r="M17" s="9">
        <f t="shared" si="15"/>
        <v>0</v>
      </c>
      <c r="N17" s="9">
        <f t="shared" si="15"/>
        <v>2975</v>
      </c>
      <c r="O17" s="9">
        <f t="shared" si="16"/>
        <v>298</v>
      </c>
      <c r="P17" s="9" t="str">
        <f t="shared" si="6"/>
        <v>0</v>
      </c>
      <c r="Q17" s="9">
        <f t="shared" si="17"/>
        <v>298</v>
      </c>
      <c r="R17" s="9">
        <f t="shared" si="18"/>
        <v>596</v>
      </c>
      <c r="S17" s="9">
        <f t="shared" si="19"/>
        <v>2379</v>
      </c>
      <c r="T17" s="34"/>
      <c r="Y17" s="37">
        <v>43862</v>
      </c>
      <c r="Z17" s="53">
        <v>43862</v>
      </c>
      <c r="AA17" s="4">
        <v>2</v>
      </c>
      <c r="AB17" s="53">
        <v>43862</v>
      </c>
      <c r="AC17" s="51">
        <f t="shared" si="10"/>
        <v>59500</v>
      </c>
      <c r="AD17" s="52">
        <f t="shared" ref="AD17" si="22">IF(AND(Z17&lt;$AB$9),"",IF(AND(Z17&gt;$AB$10),"",AC17))</f>
        <v>59500</v>
      </c>
    </row>
    <row r="18" spans="1:30" ht="21" customHeight="1" x14ac:dyDescent="0.25">
      <c r="A18" s="103" t="s">
        <v>9</v>
      </c>
      <c r="B18" s="104"/>
      <c r="C18" s="9">
        <f t="shared" ref="C18:S18" si="23">IF(AND($F$4=""),"",SUM(C16:C17))</f>
        <v>119000</v>
      </c>
      <c r="D18" s="9">
        <f t="shared" si="23"/>
        <v>20230</v>
      </c>
      <c r="E18" s="9">
        <f t="shared" si="23"/>
        <v>9520</v>
      </c>
      <c r="F18" s="9">
        <f t="shared" si="23"/>
        <v>148750</v>
      </c>
      <c r="G18" s="9">
        <f t="shared" si="23"/>
        <v>119000</v>
      </c>
      <c r="H18" s="9">
        <f t="shared" si="23"/>
        <v>14280</v>
      </c>
      <c r="I18" s="9">
        <f t="shared" si="23"/>
        <v>9520</v>
      </c>
      <c r="J18" s="9">
        <f t="shared" si="23"/>
        <v>142800</v>
      </c>
      <c r="K18" s="9">
        <f t="shared" si="23"/>
        <v>0</v>
      </c>
      <c r="L18" s="9">
        <f t="shared" si="23"/>
        <v>5950</v>
      </c>
      <c r="M18" s="9">
        <f t="shared" si="23"/>
        <v>0</v>
      </c>
      <c r="N18" s="9">
        <f t="shared" si="23"/>
        <v>5950</v>
      </c>
      <c r="O18" s="9">
        <f t="shared" si="23"/>
        <v>596</v>
      </c>
      <c r="P18" s="9">
        <f t="shared" si="23"/>
        <v>0</v>
      </c>
      <c r="Q18" s="9">
        <f t="shared" si="23"/>
        <v>596</v>
      </c>
      <c r="R18" s="9">
        <f t="shared" si="23"/>
        <v>1192</v>
      </c>
      <c r="S18" s="9">
        <f t="shared" si="23"/>
        <v>4758</v>
      </c>
      <c r="T18" s="105"/>
      <c r="Y18" s="37"/>
    </row>
    <row r="19" spans="1:30" ht="25.5" customHeight="1" x14ac:dyDescent="0.25">
      <c r="A19" s="106" t="s">
        <v>9</v>
      </c>
      <c r="B19" s="106"/>
      <c r="C19" s="107">
        <f t="shared" ref="C19:S19" si="24">IF(AND($F$4=""),"",SUM(C15+C18))</f>
        <v>476000</v>
      </c>
      <c r="D19" s="107">
        <f t="shared" si="24"/>
        <v>80920</v>
      </c>
      <c r="E19" s="107">
        <f t="shared" si="24"/>
        <v>38080</v>
      </c>
      <c r="F19" s="107">
        <f t="shared" si="24"/>
        <v>595000</v>
      </c>
      <c r="G19" s="107">
        <f t="shared" si="24"/>
        <v>476000</v>
      </c>
      <c r="H19" s="107">
        <f t="shared" si="24"/>
        <v>57120</v>
      </c>
      <c r="I19" s="107">
        <f t="shared" si="24"/>
        <v>38080</v>
      </c>
      <c r="J19" s="107">
        <f t="shared" si="24"/>
        <v>571200</v>
      </c>
      <c r="K19" s="107">
        <f t="shared" si="24"/>
        <v>0</v>
      </c>
      <c r="L19" s="107">
        <f t="shared" si="24"/>
        <v>23800</v>
      </c>
      <c r="M19" s="107">
        <f t="shared" si="24"/>
        <v>0</v>
      </c>
      <c r="N19" s="107">
        <f t="shared" si="24"/>
        <v>23800</v>
      </c>
      <c r="O19" s="107">
        <f t="shared" si="24"/>
        <v>2384</v>
      </c>
      <c r="P19" s="107">
        <f t="shared" si="24"/>
        <v>0</v>
      </c>
      <c r="Q19" s="107">
        <f t="shared" si="24"/>
        <v>2384</v>
      </c>
      <c r="R19" s="107">
        <f t="shared" si="24"/>
        <v>4768</v>
      </c>
      <c r="S19" s="107">
        <f t="shared" si="24"/>
        <v>19032</v>
      </c>
      <c r="T19" s="108"/>
    </row>
    <row r="20" spans="1:30" ht="18.75" x14ac:dyDescent="0.3">
      <c r="A20" s="35"/>
      <c r="B20" s="10"/>
      <c r="C20" s="11"/>
      <c r="D20" s="11"/>
      <c r="E20" s="93" t="s">
        <v>30</v>
      </c>
      <c r="F20" s="93"/>
      <c r="G20" s="93"/>
      <c r="H20" s="93"/>
      <c r="I20" s="93"/>
      <c r="J20" s="91" t="str">
        <f>IF(AND(F4=""),"",IF(AND(S19=0),"ZERO ONLY","( Rs. "&amp;LOOKUP(IF(INT(RIGHT(S19,7)/100000)&gt;19,INT(RIGHT(S19,7)/1000000),IF(INT(RIGHT(S19,7)/100000)&gt;=10,INT(RIGHT(S19,7)/100000),0)),{0,1,2,3,4,5,6,7,8,9,10,11,12,13,14,15,16,17,18,19},{""," TEN "," TWENTY "," THIRTY "," FOURTY "," FIFTY "," SIXTY "," SEVENTY "," EIGHTY "," NINETY "," TEN "," ELEVEN "," TWELVE "," THIRTEEN "," FOURTEEN "," FIFTEEN "," SIXTEEN"," SEVENTEEN"," EIGHTEEN "," NINETEEN "})&amp;IF((IF(INT(RIGHT(S19,7)/100000)&gt;19,INT(RIGHT(S19,7)/1000000),IF(INT(RIGHT(S19,7)/100000)&gt;=10,INT(RIGHT(S19,7)/100000),0))+IF(INT(RIGHT(S19,7)/100000)&gt;19,INT(RIGHT(S19,6)/100000),IF(INT(RIGHT(S19,7)/100000)&gt;10,0,INT(RIGHT(S19,6)/100000))))&gt;0,LOOKUP(IF(INT(RIGHT(S19,7)/100000)&gt;19,INT(RIGHT(S19,6)/100000),IF(INT(RIGHT(S19,7)/100000)&gt;10,0,INT(RIGHT(S19,6)/100000))),{0,1,2,3,4,5,6,7,8,9,10,11,12,13,14,15,16,17,18,19},{""," ONE "," TWO "," THREE "," FOUR "," FIVE "," SIX "," SEVEN "," EIGHT "," NINE "," TEN "," ELEVEN "," TWELVE "," THIRTEEN "," FOURTEEN "," FIFTEEN "," SIXTEEN"," SEVENTEEN"," EIGHTEEN "," NINETEEN "})&amp;" Lac. "," ")&amp;LOOKUP(IF(INT(RIGHT(S19,5)/1000)&gt;19,INT(RIGHT(S19,5)/10000),IF(INT(RIGHT(S19,5)/1000)&gt;=10,INT(RIGHT(S19,5)/1000),0)),{0,1,2,3,4,5,6,7,8,9,10,11,12,13,14,15,16,17,18,19},{""," TEN "," TWENTY "," THIRTY "," FOURTY "," FIFTY "," SIXTY "," SEVENTY "," EIGHTY "," NINETY "," TEN "," ELEVEN "," TWELVE "," THIRTEEN "," FOURTEEN "," FIFTEEN "," SIXTEEN"," SEVENTEEN"," EIGHTEEN "," NINETEEN "})&amp;IF((IF(INT(RIGHT(S19,5)/1000)&gt;19,INT(RIGHT(S19,4)/1000),IF(INT(RIGHT(S19,5)/1000)&gt;10,0,INT(RIGHT(S19,4)/1000)))+IF(INT(RIGHT(S19,5)/1000)&gt;19,INT(RIGHT(S19,5)/10000),IF(INT(RIGHT(S19,5)/1000)&gt;=10,INT(RIGHT(S19,5)/1000),0)))&gt;0,LOOKUP(IF(INT(RIGHT(S19,5)/1000)&gt;19,INT(RIGHT(S19,4)/1000),IF(INT(RIGHT(S19,5)/1000)&gt;10,0,INT(RIGHT(S19,4)/1000))),{0,1,2,3,4,5,6,7,8,9,10,11,12,13,14,15,16,17,18,19},{""," ONE "," TWO "," THREE "," FOUR "," FIVE "," SIX "," SEVEN "," EIGHT "," NINE "," TEN "," ELEVEN "," TWELVE "," THIRTEEN "," FOURTEEN "," FIFTEEN "," SIXTEEN"," SEVENTEEN"," EIGHTEEN "," NINETEEN "})&amp;" THOUSAND "," ")&amp;IF((INT((RIGHT(S19,3))/100))&gt;0,LOOKUP(INT((RIGHT(S19,3))/100),{0,1,2,3,4,5,6,7,8,9,10,11,12,13,14,15,16,17,18,19},{""," ONE "," TWO "," THREE "," FOUR "," FIVE "," SIX "," SEVEN "," EIGHT "," NINE "," TEN "," ELEVEN "," TWELVE "," THIRTEEN "," FOURTEEN "," FIFTEEN "," SIXTEEN"," SEVENTEEN"," EIGHTEEN "," NINETEEN "})&amp;" HUNDRED "," ")&amp;LOOKUP(IF(INT(RIGHT(S19,2))&gt;19,INT(RIGHT(S19,2)/10),IF(INT(RIGHT(S19,2))&gt;=10,INT(RIGHT(S19,2)),0)),{0,1,2,3,4,5,6,7,8,9,10,11,12,13,14,15,16,17,18,19},{""," TEN "," TWENTY "," THIRTY "," FOURTY "," FIFTY "," SIXTY "," SEVENTY "," EIGHTY "," NINETY "," TEN "," ELEVEN "," TWELVE "," THIRTEEN "," FOURTEEN "," FIFTEEN "," SIXTEEN"," SEVENTEEN"," EIGHTEEN "," NINETEEN "})&amp;LOOKUP(IF(INT(RIGHT(S19,2))&lt;10,INT(RIGHT(S19,1)),IF(INT(RIGHT(S19,2))&lt;20,0,INT(RIGHT(S19,1)))),{0,1,2,3,4,5,6,7,8,9,10,11,12,13,14,15,16,17,18,19},{""," ONE "," TWO "," THREE "," FOUR "," FIVE "," SIX "," SEVEN "," EIGHT "," NINE "," TEN "," ELEVEN "," TWELVE "," THIRTEEN "," FOURTEEN "," FIFTEEN "," SIXTEEN"," SEVENTEEN"," EIGHTEEN "," NINETEEN "})&amp;" Only)"))</f>
        <v>( Rs.   NINETEEN  THOUSAND   THIRTY  TWO  Only)</v>
      </c>
      <c r="K20" s="91"/>
      <c r="L20" s="91"/>
      <c r="M20" s="91"/>
      <c r="N20" s="91"/>
      <c r="O20" s="91"/>
      <c r="P20" s="91"/>
      <c r="Q20" s="91"/>
      <c r="R20" s="91"/>
      <c r="S20" s="91"/>
      <c r="T20" s="91"/>
    </row>
    <row r="21" spans="1:30" ht="18.75" x14ac:dyDescent="0.3">
      <c r="A21" s="35"/>
      <c r="B21" s="10"/>
      <c r="C21" s="11"/>
      <c r="D21" s="92" t="str">
        <f>IF(AND(P19=""),"",IF(AND(P19=0),"","( Rs. "&amp;LOOKUP(IF(INT(RIGHT(P19,7)/100000)&gt;19,INT(RIGHT(P19,7)/1000000),IF(INT(RIGHT(P19,7)/100000)&gt;=10,INT(RIGHT(P19,7)/100000),0)),{0,1,2,3,4,5,6,7,8,9,10,11,12,13,14,15,16,17,18,19},{""," TEN "," TWENTY "," THIRTY "," FOURTY "," FIFTY "," SIXTY "," SEVENTY "," EIGHTY "," NINETY "," TEN "," ELEVEN "," TWELVE "," THIRTEEN "," FOURTEEN "," FIFTEEN "," SIXTEEN"," SEVENTEEN"," EIGHTEEN "," NINETEEN "})&amp;IF((IF(INT(RIGHT(P19,7)/100000)&gt;19,INT(RIGHT(P19,7)/1000000),IF(INT(RIGHT(P19,7)/100000)&gt;=10,INT(RIGHT(P19,7)/100000),0))+IF(INT(RIGHT(P19,7)/100000)&gt;19,INT(RIGHT(P19,6)/100000),IF(INT(RIGHT(P19,7)/100000)&gt;10,0,INT(RIGHT(P19,6)/100000))))&gt;0,LOOKUP(IF(INT(RIGHT(P19,7)/100000)&gt;19,INT(RIGHT(P19,6)/100000),IF(INT(RIGHT(P19,7)/100000)&gt;10,0,INT(RIGHT(P19,6)/100000))),{0,1,2,3,4,5,6,7,8,9,10,11,12,13,14,15,16,17,18,19},{""," ONE "," TWO "," THREE "," FOUR "," FIVE "," SIX "," SEVEN "," EIGHT "," NINE "," TEN "," ELEVEN "," TWELVE "," THIRTEEN "," FOURTEEN "," FIFTEEN "," SIXTEEN"," SEVENTEEN"," EIGHTEEN "," NINETEEN "})&amp;" Lac. "," ")&amp;LOOKUP(IF(INT(RIGHT(P19,5)/1000)&gt;19,INT(RIGHT(P19,5)/10000),IF(INT(RIGHT(P19,5)/1000)&gt;=10,INT(RIGHT(P19,5)/1000),0)),{0,1,2,3,4,5,6,7,8,9,10,11,12,13,14,15,16,17,18,19},{""," TEN "," TWENTY "," THIRTY "," FOURTY "," FIFTY "," SIXTY "," SEVENTY "," EIGHTY "," NINETY "," TEN "," ELEVEN "," TWELVE "," THIRTEEN "," FOURTEEN "," FIFTEEN "," SIXTEEN"," SEVENTEEN"," EIGHTEEN "," NINETEEN "})&amp;IF((IF(INT(RIGHT(P19,5)/1000)&gt;19,INT(RIGHT(P19,4)/1000),IF(INT(RIGHT(P19,5)/1000)&gt;10,0,INT(RIGHT(P19,4)/1000)))+IF(INT(RIGHT(P19,5)/1000)&gt;19,INT(RIGHT(P19,5)/10000),IF(INT(RIGHT(P19,5)/1000)&gt;=10,INT(RIGHT(P19,5)/1000),0)))&gt;0,LOOKUP(IF(INT(RIGHT(P19,5)/1000)&gt;19,INT(RIGHT(P19,4)/1000),IF(INT(RIGHT(P19,5)/1000)&gt;10,0,INT(RIGHT(P19,4)/1000))),{0,1,2,3,4,5,6,7,8,9,10,11,12,13,14,15,16,17,18,19},{""," ONE "," TWO "," THREE "," FOUR "," FIVE "," SIX "," SEVEN "," EIGHT "," NINE "," TEN "," ELEVEN "," TWELVE "," THIRTEEN "," FOURTEEN "," FIFTEEN "," SIXTEEN"," SEVENTEEN"," EIGHTEEN "," NINETEEN "})&amp;" THOUSAND "," ")&amp;IF((INT((RIGHT(P19,3))/100))&gt;0,LOOKUP(INT((RIGHT(P19,3))/100),{0,1,2,3,4,5,6,7,8,9,10,11,12,13,14,15,16,17,18,19},{""," ONE "," TWO "," THREE "," FOUR "," FIVE "," SIX "," SEVEN "," EIGHT "," NINE "," TEN "," ELEVEN "," TWELVE "," THIRTEEN "," FOURTEEN "," FIFTEEN "," SIXTEEN"," SEVENTEEN"," EIGHTEEN "," NINETEEN "})&amp;" HUNDRED "," ")&amp;LOOKUP(IF(INT(RIGHT(P19,2))&gt;19,INT(RIGHT(P19,2)/10),IF(INT(RIGHT(P19,2))&gt;=10,INT(RIGHT(P19,2)),0)),{0,1,2,3,4,5,6,7,8,9,10,11,12,13,14,15,16,17,18,19},{""," TEN "," TWENTY "," THIRTY "," FOURTY "," FIFTY "," SIXTY "," SEVENTY "," EIGHTY "," NINETY "," TEN "," ELEVEN "," TWELVE "," THIRTEEN "," FOURTEEN "," FIFTEEN "," SIXTEEN"," SEVENTEEN"," EIGHTEEN "," NINETEEN "})&amp;LOOKUP(IF(INT(RIGHT(P19,2))&lt;10,INT(RIGHT(P19,1)),IF(INT(RIGHT(P19,2))&lt;20,0,INT(RIGHT(P19,1)))),{0,1,2,3,4,5,6,7,8,9,10,11,12,13,14,15,16,17,18,19},{""," ONE "," TWO "," THREE "," FOUR "," FIVE "," SIX "," SEVEN "," EIGHT "," NINE "," TEN "," ELEVEN "," TWELVE "," THIRTEEN "," FOURTEEN "," FIFTEEN "," SIXTEEN"," SEVENTEEN"," EIGHTEEN "," NINETEEN "})&amp;" Only   Deposite In GPF)"))</f>
        <v/>
      </c>
      <c r="E21" s="92"/>
      <c r="F21" s="92"/>
      <c r="G21" s="92"/>
      <c r="H21" s="92"/>
      <c r="I21" s="92"/>
      <c r="J21" s="92"/>
      <c r="K21" s="92"/>
      <c r="L21" s="92"/>
      <c r="M21" s="92"/>
      <c r="N21" s="92"/>
      <c r="O21" s="92"/>
      <c r="P21" s="92"/>
      <c r="Q21" s="92"/>
      <c r="R21" s="92"/>
      <c r="S21" s="92"/>
      <c r="T21" s="11"/>
    </row>
    <row r="22" spans="1:30" ht="20.25" customHeight="1" x14ac:dyDescent="0.3">
      <c r="A22" s="35"/>
      <c r="B22" s="120"/>
      <c r="C22" s="120"/>
      <c r="D22" s="120"/>
      <c r="E22" s="120"/>
      <c r="F22" s="120"/>
      <c r="G22" s="120"/>
      <c r="H22" s="120"/>
      <c r="I22" s="120"/>
      <c r="J22" s="120"/>
      <c r="K22" s="47"/>
      <c r="L22" s="47"/>
      <c r="M22" s="47"/>
      <c r="N22" s="47"/>
      <c r="O22" s="47"/>
      <c r="P22" s="47"/>
      <c r="Q22" s="47"/>
      <c r="R22" s="47"/>
      <c r="S22" s="47"/>
      <c r="T22" s="11"/>
    </row>
    <row r="23" spans="1:30" ht="18.75" x14ac:dyDescent="0.3">
      <c r="A23" s="35"/>
      <c r="B23" s="120"/>
      <c r="C23" s="120"/>
      <c r="D23" s="120"/>
      <c r="E23" s="120"/>
      <c r="F23" s="120"/>
      <c r="G23" s="120"/>
      <c r="H23" s="120"/>
      <c r="I23" s="120"/>
      <c r="J23" s="120"/>
      <c r="K23" s="47"/>
      <c r="L23" s="47"/>
      <c r="M23" s="47"/>
      <c r="N23" s="47"/>
      <c r="O23" s="47"/>
      <c r="P23" s="47"/>
      <c r="Q23" s="47"/>
      <c r="R23" s="47"/>
      <c r="S23" s="47"/>
      <c r="T23" s="11"/>
    </row>
    <row r="24" spans="1:30" ht="18.75" x14ac:dyDescent="0.3">
      <c r="A24" s="35"/>
      <c r="B24" s="120"/>
      <c r="C24" s="120"/>
      <c r="D24" s="120"/>
      <c r="E24" s="120"/>
      <c r="F24" s="120"/>
      <c r="G24" s="120"/>
      <c r="H24" s="120"/>
      <c r="I24" s="120"/>
      <c r="J24" s="120"/>
      <c r="K24" s="47"/>
      <c r="L24" s="47"/>
      <c r="M24" s="47"/>
      <c r="N24" s="47"/>
      <c r="O24" s="47"/>
      <c r="P24" s="47"/>
      <c r="Q24" s="47"/>
      <c r="R24" s="47"/>
      <c r="S24" s="47"/>
      <c r="T24" s="11"/>
    </row>
    <row r="25" spans="1:30" ht="18.75" x14ac:dyDescent="0.3">
      <c r="A25" s="1"/>
      <c r="B25" s="38" t="s">
        <v>19</v>
      </c>
      <c r="C25" s="69"/>
      <c r="D25" s="69"/>
      <c r="E25" s="69"/>
      <c r="F25" s="69"/>
      <c r="G25" s="69"/>
      <c r="H25" s="39"/>
      <c r="I25" s="69" t="s">
        <v>20</v>
      </c>
      <c r="J25" s="69"/>
      <c r="K25" s="71"/>
      <c r="L25" s="71"/>
      <c r="M25" s="71"/>
      <c r="O25" s="68" t="s">
        <v>31</v>
      </c>
      <c r="P25" s="68"/>
      <c r="Q25" s="68"/>
      <c r="R25" s="68"/>
      <c r="S25" s="68"/>
      <c r="T25" s="68"/>
    </row>
    <row r="26" spans="1:30" ht="18.75" x14ac:dyDescent="0.3">
      <c r="A26" s="1"/>
      <c r="B26" s="70" t="s">
        <v>21</v>
      </c>
      <c r="C26" s="70"/>
      <c r="D26" s="70"/>
      <c r="E26" s="70"/>
      <c r="F26" s="70"/>
      <c r="G26" s="70"/>
      <c r="H26" s="70"/>
      <c r="I26" s="41"/>
      <c r="J26" s="40"/>
      <c r="K26" s="40"/>
      <c r="L26" s="40"/>
      <c r="M26" s="40"/>
    </row>
    <row r="27" spans="1:30" ht="18.75" x14ac:dyDescent="0.3">
      <c r="A27" s="36">
        <v>1</v>
      </c>
      <c r="B27" s="67" t="s">
        <v>22</v>
      </c>
      <c r="C27" s="67"/>
      <c r="D27" s="67"/>
      <c r="E27" s="67"/>
      <c r="F27" s="67"/>
      <c r="G27" s="67"/>
      <c r="H27" s="67"/>
      <c r="I27" s="42"/>
      <c r="J27" s="40"/>
      <c r="K27" s="40"/>
      <c r="L27" s="40"/>
      <c r="M27" s="40"/>
    </row>
    <row r="28" spans="1:30" ht="18.75" x14ac:dyDescent="0.3">
      <c r="A28" s="2">
        <v>2</v>
      </c>
      <c r="B28" s="67" t="s">
        <v>23</v>
      </c>
      <c r="C28" s="67"/>
      <c r="D28" s="67"/>
      <c r="E28" s="67"/>
      <c r="F28" s="67"/>
      <c r="G28" s="72" t="str">
        <f>IF(AND(F4=""),"",CONCATENATE(J3,",","  ",Q3))</f>
        <v>Raj Kumar,  Sr.Tr.</v>
      </c>
      <c r="H28" s="72"/>
      <c r="I28" s="72"/>
      <c r="J28" s="72"/>
      <c r="K28" s="72"/>
      <c r="L28" s="72"/>
      <c r="M28" s="72"/>
    </row>
    <row r="29" spans="1:30" ht="18.75" x14ac:dyDescent="0.3">
      <c r="A29" s="3">
        <v>3</v>
      </c>
      <c r="B29" s="67" t="s">
        <v>24</v>
      </c>
      <c r="C29" s="67"/>
      <c r="D29" s="67"/>
      <c r="E29" s="43"/>
      <c r="F29" s="42"/>
      <c r="G29" s="42"/>
      <c r="H29" s="44"/>
      <c r="I29" s="45"/>
      <c r="J29" s="40"/>
      <c r="K29" s="40"/>
      <c r="L29" s="40"/>
      <c r="M29" s="40"/>
    </row>
    <row r="30" spans="1:30" ht="15.75" x14ac:dyDescent="0.25">
      <c r="O30" s="68" t="s">
        <v>31</v>
      </c>
      <c r="P30" s="68"/>
      <c r="Q30" s="68"/>
      <c r="R30" s="68"/>
      <c r="S30" s="68"/>
      <c r="T30" s="68"/>
    </row>
  </sheetData>
  <sheetProtection password="C751" sheet="1" objects="1" scenarios="1"/>
  <mergeCells count="45">
    <mergeCell ref="B28:F28"/>
    <mergeCell ref="G28:M28"/>
    <mergeCell ref="B29:D29"/>
    <mergeCell ref="O30:T30"/>
    <mergeCell ref="C25:G25"/>
    <mergeCell ref="I25:J25"/>
    <mergeCell ref="K25:M25"/>
    <mergeCell ref="O25:T25"/>
    <mergeCell ref="B26:H26"/>
    <mergeCell ref="B27:H27"/>
    <mergeCell ref="A19:B19"/>
    <mergeCell ref="E20:I20"/>
    <mergeCell ref="J20:T20"/>
    <mergeCell ref="D21:S21"/>
    <mergeCell ref="N6:N7"/>
    <mergeCell ref="O6:P6"/>
    <mergeCell ref="Q6:Q7"/>
    <mergeCell ref="A15:B15"/>
    <mergeCell ref="A18:B18"/>
    <mergeCell ref="A5:A7"/>
    <mergeCell ref="B5:B7"/>
    <mergeCell ref="L6:L7"/>
    <mergeCell ref="M6:M7"/>
    <mergeCell ref="R5:R7"/>
    <mergeCell ref="S5:S7"/>
    <mergeCell ref="T5:T7"/>
    <mergeCell ref="C6:C7"/>
    <mergeCell ref="D6:D7"/>
    <mergeCell ref="E6:E7"/>
    <mergeCell ref="F6:F7"/>
    <mergeCell ref="G6:G7"/>
    <mergeCell ref="H6:H7"/>
    <mergeCell ref="I6:I7"/>
    <mergeCell ref="C5:F5"/>
    <mergeCell ref="G5:J5"/>
    <mergeCell ref="K5:N5"/>
    <mergeCell ref="O5:Q5"/>
    <mergeCell ref="J6:J7"/>
    <mergeCell ref="K6:K7"/>
    <mergeCell ref="A1:T1"/>
    <mergeCell ref="A2:T2"/>
    <mergeCell ref="E3:I3"/>
    <mergeCell ref="J3:N3"/>
    <mergeCell ref="O3:P3"/>
    <mergeCell ref="Q3:T3"/>
  </mergeCells>
  <pageMargins left="0.45" right="0.2" top="0.25" bottom="0.25" header="0.3" footer="0.3"/>
  <pageSetup paperSize="9" scale="9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Master</vt:lpstr>
      <vt:lpstr>DA Arrear with Surrender</vt:lpstr>
      <vt:lpstr>Only DA Arrear</vt:lpstr>
      <vt:lpstr>'DA Arrear with Surrender'!Print_Area</vt:lpstr>
      <vt:lpstr>'Only DA Arrear'!Print_Area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dc:creator>
  <cp:lastModifiedBy>My PC</cp:lastModifiedBy>
  <cp:lastPrinted>2020-04-23T03:37:10Z</cp:lastPrinted>
  <dcterms:created xsi:type="dcterms:W3CDTF">2017-11-28T05:50:55Z</dcterms:created>
  <dcterms:modified xsi:type="dcterms:W3CDTF">2020-05-07T10:35:06Z</dcterms:modified>
</cp:coreProperties>
</file>