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defaultThemeVersion="124226"/>
  <mc:AlternateContent xmlns:mc="http://schemas.openxmlformats.org/markup-compatibility/2006">
    <mc:Choice Requires="x15">
      <x15ac:absPath xmlns:x15ac="http://schemas.microsoft.com/office/spreadsheetml/2010/11/ac" url="C:\Users\My PC\Desktop\"/>
    </mc:Choice>
  </mc:AlternateContent>
  <xr:revisionPtr revIDLastSave="0" documentId="13_ncr:1_{760CED72-FB58-4BE9-9D9C-582674CB6D39}" xr6:coauthVersionLast="36" xr6:coauthVersionMax="45" xr10:uidLastSave="{00000000-0000-0000-0000-000000000000}"/>
  <bookViews>
    <workbookView xWindow="0" yWindow="0" windowWidth="20400" windowHeight="8940" xr2:uid="{00000000-000D-0000-FFFF-FFFF00000000}"/>
  </bookViews>
  <sheets>
    <sheet name="FACE" sheetId="2" r:id="rId1"/>
    <sheet name="Sheet1" sheetId="1" state="hidden" r:id="rId2"/>
    <sheet name="100% GPF" sheetId="3" r:id="rId3"/>
    <sheet name="100%NPS" sheetId="5" r:id="rId4"/>
  </sheets>
  <definedNames>
    <definedName name="_xlnm._FilterDatabase" localSheetId="2" hidden="1">'100% GPF'!$A$6:$U$6</definedName>
    <definedName name="_xlnm._FilterDatabase" localSheetId="3" hidden="1">'100%NPS'!$A$6:$V$6</definedName>
    <definedName name="_xlnm._FilterDatabase" localSheetId="1" hidden="1">Sheet1!$A$5:$T$52</definedName>
    <definedName name="_xlnm.Print_Titles" localSheetId="2">'100% GPF'!$5:$6</definedName>
    <definedName name="_xlnm.Print_Titles" localSheetId="3">'100%NPS'!$5:$6</definedName>
    <definedName name="_xlnm.Print_Titles" localSheetId="1">Sheet1!$4:$5</definedName>
  </definedNames>
  <calcPr calcId="179021"/>
</workbook>
</file>

<file path=xl/calcChain.xml><?xml version="1.0" encoding="utf-8"?>
<calcChain xmlns="http://schemas.openxmlformats.org/spreadsheetml/2006/main">
  <c r="N51" i="5" l="1"/>
  <c r="Q51" i="5"/>
  <c r="I24" i="2"/>
  <c r="J24" i="2"/>
  <c r="J25" i="2" s="1"/>
  <c r="J26" i="2" s="1"/>
  <c r="J27" i="2" s="1"/>
  <c r="J28" i="2" s="1"/>
  <c r="J29" i="2" s="1"/>
  <c r="J30" i="2" s="1"/>
  <c r="J31" i="2" s="1"/>
  <c r="J32" i="2" s="1"/>
  <c r="J33" i="2" s="1"/>
  <c r="T51" i="3"/>
  <c r="N16" i="3" l="1"/>
  <c r="N17" i="3"/>
  <c r="N18" i="3"/>
  <c r="N19" i="3"/>
  <c r="N20" i="3"/>
  <c r="N21" i="3"/>
  <c r="N22" i="3"/>
  <c r="N23" i="3"/>
  <c r="N24" i="3"/>
  <c r="N25" i="3"/>
  <c r="N26" i="3"/>
  <c r="N27" i="3"/>
  <c r="N28" i="3"/>
  <c r="N29" i="3"/>
  <c r="N30" i="3"/>
  <c r="N31" i="3"/>
  <c r="N32" i="3"/>
  <c r="N33" i="3"/>
  <c r="N34" i="3"/>
  <c r="N35" i="3"/>
  <c r="N36" i="3"/>
  <c r="N37" i="3"/>
  <c r="N38" i="3"/>
  <c r="N39" i="3"/>
  <c r="N40" i="3"/>
  <c r="N41" i="3"/>
  <c r="N42" i="3"/>
  <c r="N43" i="3"/>
  <c r="N44" i="3"/>
  <c r="N45" i="3"/>
  <c r="N46" i="3"/>
  <c r="N47" i="3"/>
  <c r="N48" i="3"/>
  <c r="N49" i="3"/>
  <c r="P50" i="3"/>
  <c r="O50" i="3"/>
  <c r="S51" i="1"/>
  <c r="S37" i="1"/>
  <c r="S38" i="1"/>
  <c r="S39" i="1"/>
  <c r="S40" i="1"/>
  <c r="S41" i="1"/>
  <c r="S42" i="1"/>
  <c r="S43" i="1"/>
  <c r="S36" i="1"/>
  <c r="S31" i="1"/>
  <c r="S30" i="1"/>
  <c r="S25" i="1"/>
  <c r="S24" i="1"/>
  <c r="S19" i="1"/>
  <c r="S18"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R45" i="3" l="1"/>
  <c r="A48" i="5"/>
  <c r="A49" i="5"/>
  <c r="A37" i="5"/>
  <c r="A38" i="5"/>
  <c r="A39" i="5"/>
  <c r="A40" i="5"/>
  <c r="A41" i="5"/>
  <c r="A42" i="5"/>
  <c r="A43" i="5"/>
  <c r="A44" i="5"/>
  <c r="A45" i="5"/>
  <c r="A46" i="5"/>
  <c r="A47" i="5"/>
  <c r="C39" i="1"/>
  <c r="G39" i="1"/>
  <c r="H39" i="1" s="1"/>
  <c r="C40" i="1"/>
  <c r="C41" i="3" s="1"/>
  <c r="G40" i="1"/>
  <c r="C41" i="1"/>
  <c r="G41" i="1"/>
  <c r="C42" i="1"/>
  <c r="K42" i="1" s="1"/>
  <c r="G42" i="1"/>
  <c r="I43" i="5"/>
  <c r="C43" i="1"/>
  <c r="G43" i="1"/>
  <c r="C44" i="1"/>
  <c r="C45" i="5" s="1"/>
  <c r="G44" i="1"/>
  <c r="H44" i="1" s="1"/>
  <c r="C45" i="1"/>
  <c r="E45" i="1" s="1"/>
  <c r="G45" i="1"/>
  <c r="H45" i="1" s="1"/>
  <c r="C46" i="1"/>
  <c r="C47" i="5" s="1"/>
  <c r="G46" i="1"/>
  <c r="H46" i="1" s="1"/>
  <c r="C47" i="1"/>
  <c r="G47" i="1"/>
  <c r="H47" i="1" s="1"/>
  <c r="C48" i="1"/>
  <c r="C49" i="5" s="1"/>
  <c r="G48" i="1"/>
  <c r="H48" i="1" s="1"/>
  <c r="C36" i="1"/>
  <c r="E36" i="1" s="1"/>
  <c r="G36" i="1"/>
  <c r="C37" i="1"/>
  <c r="G37" i="1"/>
  <c r="C38" i="1"/>
  <c r="C39" i="5" s="1"/>
  <c r="G38" i="1"/>
  <c r="H38" i="1" s="1"/>
  <c r="G37" i="5" l="1"/>
  <c r="H36" i="1"/>
  <c r="G44" i="3"/>
  <c r="H43" i="1"/>
  <c r="G38" i="5"/>
  <c r="H37" i="1"/>
  <c r="K36" i="1"/>
  <c r="G43" i="5"/>
  <c r="H42" i="1"/>
  <c r="H43" i="3" s="1"/>
  <c r="H41" i="1"/>
  <c r="G41" i="5"/>
  <c r="H40" i="1"/>
  <c r="H41" i="5" s="1"/>
  <c r="J41" i="5" s="1"/>
  <c r="G43" i="3"/>
  <c r="R37" i="3"/>
  <c r="R39" i="3"/>
  <c r="I38" i="5"/>
  <c r="R38" i="3"/>
  <c r="I37" i="5"/>
  <c r="I44" i="5"/>
  <c r="R44" i="3"/>
  <c r="R42" i="3"/>
  <c r="R40" i="3"/>
  <c r="D42" i="1"/>
  <c r="D43" i="3" s="1"/>
  <c r="R43" i="3"/>
  <c r="R41" i="3"/>
  <c r="E48" i="1"/>
  <c r="E49" i="5" s="1"/>
  <c r="K44" i="1"/>
  <c r="E44" i="1"/>
  <c r="E45" i="3" s="1"/>
  <c r="K43" i="1"/>
  <c r="K41" i="1"/>
  <c r="I41" i="5"/>
  <c r="J42" i="1"/>
  <c r="G39" i="5"/>
  <c r="I37" i="3"/>
  <c r="J47" i="1"/>
  <c r="G48" i="5"/>
  <c r="K47" i="1"/>
  <c r="G46" i="5"/>
  <c r="G46" i="3"/>
  <c r="M45" i="1"/>
  <c r="I41" i="3"/>
  <c r="H49" i="5"/>
  <c r="H45" i="5"/>
  <c r="H45" i="3"/>
  <c r="K38" i="1"/>
  <c r="G49" i="5"/>
  <c r="G49" i="3"/>
  <c r="G47" i="5"/>
  <c r="K47" i="5" s="1"/>
  <c r="N47" i="5" s="1"/>
  <c r="K45" i="1"/>
  <c r="G45" i="5"/>
  <c r="K45" i="5" s="1"/>
  <c r="N45" i="5" s="1"/>
  <c r="G45" i="3"/>
  <c r="I42" i="5"/>
  <c r="I42" i="3"/>
  <c r="G40" i="5"/>
  <c r="H49" i="3"/>
  <c r="G48" i="3"/>
  <c r="G47" i="3"/>
  <c r="I44" i="3"/>
  <c r="I43" i="3"/>
  <c r="G40" i="3"/>
  <c r="G39" i="3"/>
  <c r="K39" i="5"/>
  <c r="N39" i="5" s="1"/>
  <c r="K39" i="1"/>
  <c r="G42" i="3"/>
  <c r="G41" i="3"/>
  <c r="G38" i="3"/>
  <c r="G37" i="3"/>
  <c r="G44" i="5"/>
  <c r="G42" i="5"/>
  <c r="E46" i="3"/>
  <c r="E46" i="5"/>
  <c r="C38" i="5"/>
  <c r="D37" i="1"/>
  <c r="L37" i="1" s="1"/>
  <c r="E45" i="5"/>
  <c r="E38" i="1"/>
  <c r="E37" i="1"/>
  <c r="C37" i="5"/>
  <c r="K37" i="5" s="1"/>
  <c r="N37" i="5" s="1"/>
  <c r="D36" i="1"/>
  <c r="L36" i="1" s="1"/>
  <c r="K48" i="1"/>
  <c r="C48" i="5"/>
  <c r="D47" i="1"/>
  <c r="K46" i="1"/>
  <c r="E46" i="1"/>
  <c r="C44" i="5"/>
  <c r="K44" i="5" s="1"/>
  <c r="N44" i="5" s="1"/>
  <c r="D43" i="1"/>
  <c r="E43" i="1"/>
  <c r="C43" i="5"/>
  <c r="K43" i="5" s="1"/>
  <c r="N43" i="5" s="1"/>
  <c r="E42" i="1"/>
  <c r="D41" i="1"/>
  <c r="L41" i="1" s="1"/>
  <c r="E41" i="1"/>
  <c r="K40" i="1"/>
  <c r="D48" i="1"/>
  <c r="L48" i="1" s="1"/>
  <c r="D44" i="1"/>
  <c r="D40" i="1"/>
  <c r="C49" i="3"/>
  <c r="C48" i="3"/>
  <c r="C47" i="3"/>
  <c r="C45" i="3"/>
  <c r="C43" i="3"/>
  <c r="C39" i="3"/>
  <c r="C37" i="3"/>
  <c r="C42" i="5"/>
  <c r="K37" i="1"/>
  <c r="E37" i="5"/>
  <c r="E37" i="3"/>
  <c r="C46" i="5"/>
  <c r="K46" i="5" s="1"/>
  <c r="N46" i="5" s="1"/>
  <c r="D45" i="1"/>
  <c r="F45" i="1" s="1"/>
  <c r="C41" i="5"/>
  <c r="K41" i="5" s="1"/>
  <c r="N41" i="5" s="1"/>
  <c r="E40" i="1"/>
  <c r="C40" i="5"/>
  <c r="K40" i="5" s="1"/>
  <c r="N40" i="5" s="1"/>
  <c r="D39" i="1"/>
  <c r="L39" i="1" s="1"/>
  <c r="E39" i="1"/>
  <c r="D46" i="1"/>
  <c r="D38" i="1"/>
  <c r="L38" i="1" s="1"/>
  <c r="C46" i="3"/>
  <c r="C44" i="3"/>
  <c r="C42" i="3"/>
  <c r="C40" i="3"/>
  <c r="C38" i="3"/>
  <c r="L44" i="1"/>
  <c r="L45" i="1"/>
  <c r="E47" i="1"/>
  <c r="F39" i="1"/>
  <c r="F37" i="1"/>
  <c r="F24" i="2"/>
  <c r="I38" i="3" l="1"/>
  <c r="F42" i="1"/>
  <c r="F41" i="1"/>
  <c r="F43" i="1"/>
  <c r="M37" i="5"/>
  <c r="P37" i="5" s="1"/>
  <c r="K38" i="5"/>
  <c r="N38" i="5" s="1"/>
  <c r="M36" i="1"/>
  <c r="J49" i="5"/>
  <c r="F47" i="1"/>
  <c r="L42" i="1"/>
  <c r="J45" i="5"/>
  <c r="D43" i="5"/>
  <c r="E49" i="3"/>
  <c r="M37" i="3"/>
  <c r="Q37" i="3" s="1"/>
  <c r="M44" i="1"/>
  <c r="N44" i="1" s="1"/>
  <c r="P44" i="1" s="1"/>
  <c r="Q44" i="1" s="1"/>
  <c r="R44" i="1" s="1"/>
  <c r="L43" i="1"/>
  <c r="H43" i="5"/>
  <c r="J43" i="5" s="1"/>
  <c r="J40" i="1"/>
  <c r="N36" i="1"/>
  <c r="P36" i="1" s="1"/>
  <c r="Q36" i="1" s="1"/>
  <c r="H41" i="3"/>
  <c r="J41" i="3" s="1"/>
  <c r="J43" i="3"/>
  <c r="H38" i="5"/>
  <c r="J38" i="5" s="1"/>
  <c r="H38" i="3"/>
  <c r="J38" i="3" s="1"/>
  <c r="H44" i="3"/>
  <c r="J44" i="3" s="1"/>
  <c r="H44" i="5"/>
  <c r="J44" i="5" s="1"/>
  <c r="J43" i="1"/>
  <c r="J38" i="1"/>
  <c r="H39" i="3"/>
  <c r="H39" i="5"/>
  <c r="J39" i="5" s="1"/>
  <c r="H47" i="3"/>
  <c r="H47" i="5"/>
  <c r="J47" i="5" s="1"/>
  <c r="J46" i="1"/>
  <c r="H40" i="3"/>
  <c r="H40" i="5"/>
  <c r="J40" i="5" s="1"/>
  <c r="J39" i="1"/>
  <c r="I45" i="5"/>
  <c r="I45" i="3"/>
  <c r="J45" i="3" s="1"/>
  <c r="I47" i="5"/>
  <c r="I47" i="3"/>
  <c r="J47" i="3" s="1"/>
  <c r="I49" i="5"/>
  <c r="M49" i="5" s="1"/>
  <c r="P49" i="5" s="1"/>
  <c r="I49" i="3"/>
  <c r="M48" i="1"/>
  <c r="N48" i="1" s="1"/>
  <c r="P48" i="1" s="1"/>
  <c r="Q48" i="1" s="1"/>
  <c r="R48" i="1" s="1"/>
  <c r="I46" i="5"/>
  <c r="M46" i="5" s="1"/>
  <c r="P46" i="5" s="1"/>
  <c r="I46" i="3"/>
  <c r="M46" i="3" s="1"/>
  <c r="Q46" i="3" s="1"/>
  <c r="J45" i="1"/>
  <c r="H48" i="3"/>
  <c r="H48" i="5"/>
  <c r="J48" i="5" s="1"/>
  <c r="I48" i="5"/>
  <c r="I48" i="3"/>
  <c r="I39" i="5"/>
  <c r="I39" i="3"/>
  <c r="J37" i="1"/>
  <c r="N45" i="1"/>
  <c r="P45" i="1" s="1"/>
  <c r="Q45" i="1" s="1"/>
  <c r="R45" i="1" s="1"/>
  <c r="L46" i="1"/>
  <c r="K42" i="5"/>
  <c r="N42" i="5" s="1"/>
  <c r="L43" i="3"/>
  <c r="P43" i="3" s="1"/>
  <c r="K49" i="5"/>
  <c r="N49" i="5" s="1"/>
  <c r="M45" i="5"/>
  <c r="P45" i="5" s="1"/>
  <c r="K41" i="3"/>
  <c r="O41" i="3" s="1"/>
  <c r="H42" i="5"/>
  <c r="J42" i="5" s="1"/>
  <c r="H42" i="3"/>
  <c r="J42" i="3" s="1"/>
  <c r="J36" i="1"/>
  <c r="H37" i="5"/>
  <c r="J37" i="5" s="1"/>
  <c r="H37" i="3"/>
  <c r="J37" i="3" s="1"/>
  <c r="J41" i="1"/>
  <c r="I40" i="5"/>
  <c r="I40" i="3"/>
  <c r="J44" i="1"/>
  <c r="J48" i="1"/>
  <c r="H46" i="5"/>
  <c r="J46" i="5" s="1"/>
  <c r="H46" i="3"/>
  <c r="M47" i="1"/>
  <c r="E48" i="5"/>
  <c r="E48" i="3"/>
  <c r="K38" i="3"/>
  <c r="K42" i="3"/>
  <c r="K46" i="3"/>
  <c r="F38" i="1"/>
  <c r="D39" i="3"/>
  <c r="D39" i="5"/>
  <c r="E40" i="5"/>
  <c r="E40" i="3"/>
  <c r="M39" i="1"/>
  <c r="N39" i="1" s="1"/>
  <c r="P39" i="1" s="1"/>
  <c r="Q39" i="1" s="1"/>
  <c r="R39" i="1" s="1"/>
  <c r="K39" i="3"/>
  <c r="K45" i="3"/>
  <c r="K48" i="3"/>
  <c r="D41" i="5"/>
  <c r="D41" i="3"/>
  <c r="L40" i="1"/>
  <c r="D49" i="5"/>
  <c r="D49" i="3"/>
  <c r="L49" i="3" s="1"/>
  <c r="P49" i="3" s="1"/>
  <c r="D42" i="5"/>
  <c r="D42" i="3"/>
  <c r="D44" i="3"/>
  <c r="L44" i="3" s="1"/>
  <c r="P44" i="3" s="1"/>
  <c r="D44" i="5"/>
  <c r="K48" i="5"/>
  <c r="N48" i="5" s="1"/>
  <c r="E39" i="5"/>
  <c r="E39" i="3"/>
  <c r="M38" i="1"/>
  <c r="N38" i="1" s="1"/>
  <c r="K40" i="3"/>
  <c r="K44" i="3"/>
  <c r="F46" i="1"/>
  <c r="D47" i="5"/>
  <c r="D47" i="3"/>
  <c r="D40" i="3"/>
  <c r="D40" i="5"/>
  <c r="E41" i="3"/>
  <c r="M41" i="3" s="1"/>
  <c r="Q41" i="3" s="1"/>
  <c r="E41" i="5"/>
  <c r="M41" i="5" s="1"/>
  <c r="P41" i="5" s="1"/>
  <c r="M40" i="1"/>
  <c r="D46" i="5"/>
  <c r="D46" i="3"/>
  <c r="L46" i="3" s="1"/>
  <c r="P46" i="3" s="1"/>
  <c r="K37" i="3"/>
  <c r="K43" i="3"/>
  <c r="K47" i="3"/>
  <c r="K49" i="3"/>
  <c r="D45" i="5"/>
  <c r="D45" i="3"/>
  <c r="L45" i="3" s="1"/>
  <c r="P45" i="3" s="1"/>
  <c r="F44" i="1"/>
  <c r="F40" i="1"/>
  <c r="E42" i="5"/>
  <c r="M42" i="5" s="1"/>
  <c r="P42" i="5" s="1"/>
  <c r="E42" i="3"/>
  <c r="M42" i="3" s="1"/>
  <c r="Q42" i="3" s="1"/>
  <c r="M41" i="1"/>
  <c r="N41" i="1" s="1"/>
  <c r="P41" i="1" s="1"/>
  <c r="Q41" i="1" s="1"/>
  <c r="R41" i="1" s="1"/>
  <c r="E43" i="5"/>
  <c r="E43" i="3"/>
  <c r="M43" i="3" s="1"/>
  <c r="Q43" i="3" s="1"/>
  <c r="M42" i="1"/>
  <c r="N42" i="1" s="1"/>
  <c r="E44" i="5"/>
  <c r="M44" i="5" s="1"/>
  <c r="P44" i="5" s="1"/>
  <c r="E44" i="3"/>
  <c r="M44" i="3" s="1"/>
  <c r="Q44" i="3" s="1"/>
  <c r="M43" i="1"/>
  <c r="E47" i="5"/>
  <c r="E47" i="3"/>
  <c r="M46" i="1"/>
  <c r="N46" i="1" s="1"/>
  <c r="D48" i="5"/>
  <c r="D48" i="3"/>
  <c r="L48" i="3" s="1"/>
  <c r="P48" i="3" s="1"/>
  <c r="F48" i="1"/>
  <c r="D37" i="5"/>
  <c r="D37" i="3"/>
  <c r="F36" i="1"/>
  <c r="E38" i="5"/>
  <c r="M38" i="5" s="1"/>
  <c r="P38" i="5" s="1"/>
  <c r="E38" i="3"/>
  <c r="M38" i="3" s="1"/>
  <c r="Q38" i="3" s="1"/>
  <c r="M37" i="1"/>
  <c r="N37" i="1" s="1"/>
  <c r="P37" i="1" s="1"/>
  <c r="Q37" i="1" s="1"/>
  <c r="R37" i="1" s="1"/>
  <c r="D38" i="5"/>
  <c r="D38" i="3"/>
  <c r="L47" i="1"/>
  <c r="I8" i="5"/>
  <c r="I9" i="5"/>
  <c r="I10" i="5"/>
  <c r="I11" i="5"/>
  <c r="I12" i="5"/>
  <c r="I13" i="5"/>
  <c r="I14" i="5"/>
  <c r="I15" i="5"/>
  <c r="I7" i="5"/>
  <c r="E8" i="5"/>
  <c r="E9" i="5"/>
  <c r="E10" i="5"/>
  <c r="E11" i="5"/>
  <c r="E12" i="5"/>
  <c r="E13" i="5"/>
  <c r="E14" i="5"/>
  <c r="E15" i="5"/>
  <c r="E7" i="5"/>
  <c r="I8" i="3"/>
  <c r="I9" i="3"/>
  <c r="I10" i="3"/>
  <c r="I11" i="3"/>
  <c r="I12" i="3"/>
  <c r="I13" i="3"/>
  <c r="I14" i="3"/>
  <c r="I15" i="3"/>
  <c r="I7" i="3"/>
  <c r="G24" i="2"/>
  <c r="G25" i="2" s="1"/>
  <c r="G26" i="2" s="1"/>
  <c r="G27" i="2" s="1"/>
  <c r="G28" i="2" s="1"/>
  <c r="G29" i="2" s="1"/>
  <c r="G30" i="2" s="1"/>
  <c r="G31" i="2" s="1"/>
  <c r="G32" i="2" s="1"/>
  <c r="G33" i="2" s="1"/>
  <c r="A16" i="5"/>
  <c r="A17" i="5" s="1"/>
  <c r="A18" i="5" s="1"/>
  <c r="A19" i="5" s="1"/>
  <c r="A20" i="5" s="1"/>
  <c r="A21" i="5" s="1"/>
  <c r="A22" i="5" s="1"/>
  <c r="A23" i="5" s="1"/>
  <c r="A24" i="5" s="1"/>
  <c r="A25" i="5" s="1"/>
  <c r="A26" i="5" s="1"/>
  <c r="A27" i="5" s="1"/>
  <c r="A28" i="5" s="1"/>
  <c r="A29" i="5" s="1"/>
  <c r="A30" i="5" s="1"/>
  <c r="A31" i="5" s="1"/>
  <c r="A32" i="5" s="1"/>
  <c r="A33" i="5" s="1"/>
  <c r="A34" i="5" s="1"/>
  <c r="A35" i="5" s="1"/>
  <c r="A36" i="5" s="1"/>
  <c r="C24" i="1"/>
  <c r="G15" i="1"/>
  <c r="G16" i="1"/>
  <c r="G17" i="1"/>
  <c r="G18" i="1"/>
  <c r="G19" i="1"/>
  <c r="G20" i="1"/>
  <c r="G21" i="1"/>
  <c r="G22" i="1"/>
  <c r="G23" i="1"/>
  <c r="G24" i="1"/>
  <c r="G25" i="1"/>
  <c r="G26" i="1"/>
  <c r="G27" i="1"/>
  <c r="G28" i="1"/>
  <c r="G29" i="1"/>
  <c r="G30" i="1"/>
  <c r="G31" i="1"/>
  <c r="G32" i="1"/>
  <c r="G33" i="1"/>
  <c r="G34" i="1"/>
  <c r="G35" i="1"/>
  <c r="C15" i="1"/>
  <c r="E15" i="1" s="1"/>
  <c r="C16" i="1"/>
  <c r="C17" i="3" s="1"/>
  <c r="C17" i="1"/>
  <c r="E17" i="1" s="1"/>
  <c r="C18" i="1"/>
  <c r="C19" i="5" s="1"/>
  <c r="C19" i="1"/>
  <c r="E19" i="1" s="1"/>
  <c r="C20" i="1"/>
  <c r="E20" i="1" s="1"/>
  <c r="E21" i="3" s="1"/>
  <c r="C21" i="1"/>
  <c r="C22" i="3" s="1"/>
  <c r="C22" i="1"/>
  <c r="E22" i="1" s="1"/>
  <c r="E23" i="3" s="1"/>
  <c r="C23" i="1"/>
  <c r="C24" i="3" s="1"/>
  <c r="C25" i="1"/>
  <c r="C26" i="1"/>
  <c r="E26" i="1" s="1"/>
  <c r="C27" i="1"/>
  <c r="C28" i="1"/>
  <c r="E28" i="1" s="1"/>
  <c r="E29" i="3" s="1"/>
  <c r="C29" i="1"/>
  <c r="C30" i="1"/>
  <c r="C31" i="5" s="1"/>
  <c r="C31" i="1"/>
  <c r="C32" i="1"/>
  <c r="E32" i="1" s="1"/>
  <c r="E33" i="3" s="1"/>
  <c r="C33" i="1"/>
  <c r="C34" i="1"/>
  <c r="E34" i="1" s="1"/>
  <c r="C35" i="1"/>
  <c r="M47" i="5" l="1"/>
  <c r="P47" i="5" s="1"/>
  <c r="M39" i="5"/>
  <c r="P39" i="5" s="1"/>
  <c r="M40" i="5"/>
  <c r="P40" i="5" s="1"/>
  <c r="M48" i="5"/>
  <c r="P48" i="5" s="1"/>
  <c r="J46" i="3"/>
  <c r="I33" i="3"/>
  <c r="M33" i="3" s="1"/>
  <c r="Q33" i="3" s="1"/>
  <c r="H32" i="1"/>
  <c r="I29" i="3"/>
  <c r="H28" i="1"/>
  <c r="I25" i="3"/>
  <c r="H24" i="1"/>
  <c r="I23" i="3"/>
  <c r="M23" i="3" s="1"/>
  <c r="Q23" i="3" s="1"/>
  <c r="H22" i="1"/>
  <c r="I21" i="3"/>
  <c r="H20" i="1"/>
  <c r="G17" i="3"/>
  <c r="H16" i="1"/>
  <c r="G36" i="3"/>
  <c r="H35" i="1"/>
  <c r="G34" i="3"/>
  <c r="H33" i="1"/>
  <c r="G32" i="3"/>
  <c r="H31" i="1"/>
  <c r="G30" i="3"/>
  <c r="H29" i="1"/>
  <c r="G28" i="3"/>
  <c r="H27" i="1"/>
  <c r="G26" i="3"/>
  <c r="H25" i="1"/>
  <c r="G24" i="3"/>
  <c r="H23" i="1"/>
  <c r="G22" i="3"/>
  <c r="H21" i="1"/>
  <c r="G20" i="3"/>
  <c r="H19" i="1"/>
  <c r="G18" i="3"/>
  <c r="H17" i="1"/>
  <c r="H15" i="1"/>
  <c r="J40" i="3"/>
  <c r="I35" i="3"/>
  <c r="H34" i="1"/>
  <c r="I31" i="3"/>
  <c r="H30" i="1"/>
  <c r="I27" i="3"/>
  <c r="H26" i="1"/>
  <c r="I19" i="3"/>
  <c r="H18" i="1"/>
  <c r="J48" i="3"/>
  <c r="L43" i="5"/>
  <c r="O43" i="5" s="1"/>
  <c r="Q43" i="5" s="1"/>
  <c r="L47" i="3"/>
  <c r="P47" i="3" s="1"/>
  <c r="M49" i="3"/>
  <c r="Q49" i="3" s="1"/>
  <c r="L38" i="3"/>
  <c r="P38" i="3" s="1"/>
  <c r="L37" i="3"/>
  <c r="P37" i="3" s="1"/>
  <c r="L48" i="5"/>
  <c r="O48" i="5" s="1"/>
  <c r="Q48" i="5" s="1"/>
  <c r="R48" i="5" s="1"/>
  <c r="S48" i="5" s="1"/>
  <c r="M47" i="3"/>
  <c r="Q47" i="3" s="1"/>
  <c r="N43" i="1"/>
  <c r="P43" i="1" s="1"/>
  <c r="Q43" i="1" s="1"/>
  <c r="R43" i="1" s="1"/>
  <c r="F49" i="3"/>
  <c r="N40" i="1"/>
  <c r="L40" i="3"/>
  <c r="P40" i="3" s="1"/>
  <c r="M39" i="3"/>
  <c r="Q39" i="3" s="1"/>
  <c r="M40" i="3"/>
  <c r="Q40" i="3" s="1"/>
  <c r="M48" i="3"/>
  <c r="Q48" i="3" s="1"/>
  <c r="J49" i="3"/>
  <c r="M45" i="3"/>
  <c r="Q45" i="3" s="1"/>
  <c r="R36" i="1"/>
  <c r="J39" i="3"/>
  <c r="N47" i="1"/>
  <c r="P47" i="1" s="1"/>
  <c r="Q47" i="1" s="1"/>
  <c r="R47" i="1" s="1"/>
  <c r="L42" i="3"/>
  <c r="P42" i="3" s="1"/>
  <c r="L39" i="3"/>
  <c r="P39" i="3" s="1"/>
  <c r="P46" i="1"/>
  <c r="Q46" i="1" s="1"/>
  <c r="R46" i="1" s="1"/>
  <c r="P42" i="1"/>
  <c r="Q42" i="1" s="1"/>
  <c r="R42" i="1" s="1"/>
  <c r="P40" i="1"/>
  <c r="Q40" i="1" s="1"/>
  <c r="R40" i="1" s="1"/>
  <c r="L38" i="5"/>
  <c r="O38" i="5" s="1"/>
  <c r="F38" i="5"/>
  <c r="L37" i="5"/>
  <c r="O37" i="5" s="1"/>
  <c r="F37" i="5"/>
  <c r="M43" i="5"/>
  <c r="P43" i="5" s="1"/>
  <c r="R43" i="5" s="1"/>
  <c r="S43" i="5" s="1"/>
  <c r="F43" i="5"/>
  <c r="O49" i="3"/>
  <c r="O47" i="3"/>
  <c r="O43" i="3"/>
  <c r="O37" i="3"/>
  <c r="L47" i="5"/>
  <c r="O47" i="5" s="1"/>
  <c r="F47" i="5"/>
  <c r="F44" i="3"/>
  <c r="F40" i="3"/>
  <c r="P38" i="1"/>
  <c r="Q38" i="1" s="1"/>
  <c r="R38" i="1" s="1"/>
  <c r="F48" i="5"/>
  <c r="L42" i="5"/>
  <c r="O42" i="5" s="1"/>
  <c r="F42" i="5"/>
  <c r="L41" i="5"/>
  <c r="O41" i="5" s="1"/>
  <c r="F41" i="5"/>
  <c r="F48" i="3"/>
  <c r="F45" i="3"/>
  <c r="F39" i="3"/>
  <c r="L39" i="5"/>
  <c r="O39" i="5" s="1"/>
  <c r="F39" i="5"/>
  <c r="F46" i="3"/>
  <c r="F42" i="3"/>
  <c r="F38" i="3"/>
  <c r="L45" i="5"/>
  <c r="O45" i="5" s="1"/>
  <c r="F45" i="5"/>
  <c r="F47" i="3"/>
  <c r="F43" i="3"/>
  <c r="F37" i="3"/>
  <c r="L46" i="5"/>
  <c r="O46" i="5" s="1"/>
  <c r="F46" i="5"/>
  <c r="L40" i="5"/>
  <c r="O40" i="5" s="1"/>
  <c r="F40" i="5"/>
  <c r="O44" i="3"/>
  <c r="S44" i="3" s="1"/>
  <c r="T44" i="3" s="1"/>
  <c r="O40" i="3"/>
  <c r="L44" i="5"/>
  <c r="O44" i="5" s="1"/>
  <c r="F44" i="5"/>
  <c r="L49" i="5"/>
  <c r="O49" i="5" s="1"/>
  <c r="F49" i="5"/>
  <c r="L41" i="3"/>
  <c r="F41" i="3"/>
  <c r="O48" i="3"/>
  <c r="O45" i="3"/>
  <c r="S45" i="3" s="1"/>
  <c r="O39" i="3"/>
  <c r="O46" i="3"/>
  <c r="S46" i="3" s="1"/>
  <c r="T46" i="3" s="1"/>
  <c r="O42" i="3"/>
  <c r="S42" i="3" s="1"/>
  <c r="T42" i="3" s="1"/>
  <c r="O38" i="3"/>
  <c r="S38" i="3" s="1"/>
  <c r="T38" i="3" s="1"/>
  <c r="N7" i="3"/>
  <c r="M15" i="5"/>
  <c r="P15" i="5" s="1"/>
  <c r="M13" i="5"/>
  <c r="P13" i="5" s="1"/>
  <c r="M11" i="5"/>
  <c r="P11" i="5" s="1"/>
  <c r="M9" i="5"/>
  <c r="P9" i="5" s="1"/>
  <c r="E23" i="5"/>
  <c r="M7" i="5"/>
  <c r="P7" i="5" s="1"/>
  <c r="E21" i="5"/>
  <c r="M14" i="5"/>
  <c r="P14" i="5" s="1"/>
  <c r="M12" i="5"/>
  <c r="P12" i="5" s="1"/>
  <c r="M10" i="5"/>
  <c r="P10" i="5" s="1"/>
  <c r="M8" i="5"/>
  <c r="P8" i="5" s="1"/>
  <c r="E35" i="3"/>
  <c r="E35" i="5"/>
  <c r="E27" i="3"/>
  <c r="E27" i="5"/>
  <c r="E20" i="3"/>
  <c r="E20" i="5"/>
  <c r="E18" i="3"/>
  <c r="E18" i="5"/>
  <c r="E16" i="3"/>
  <c r="E16" i="5"/>
  <c r="C25" i="5"/>
  <c r="E24" i="1"/>
  <c r="I33" i="5"/>
  <c r="I29" i="5"/>
  <c r="I25" i="5"/>
  <c r="I21" i="5"/>
  <c r="E30" i="1"/>
  <c r="I16" i="3"/>
  <c r="I16" i="5"/>
  <c r="E33" i="5"/>
  <c r="E29" i="5"/>
  <c r="M21" i="5"/>
  <c r="P21" i="5" s="1"/>
  <c r="I31" i="5"/>
  <c r="I23" i="5"/>
  <c r="M23" i="5" s="1"/>
  <c r="P23" i="5" s="1"/>
  <c r="M21" i="3"/>
  <c r="Q21" i="3" s="1"/>
  <c r="M29" i="3"/>
  <c r="Q29" i="3" s="1"/>
  <c r="M17" i="1"/>
  <c r="C36" i="3"/>
  <c r="K36" i="3" s="1"/>
  <c r="O36" i="3" s="1"/>
  <c r="E35" i="1"/>
  <c r="C34" i="3"/>
  <c r="E33" i="1"/>
  <c r="R32" i="3"/>
  <c r="E31" i="1"/>
  <c r="C30" i="3"/>
  <c r="K30" i="3" s="1"/>
  <c r="O30" i="3" s="1"/>
  <c r="E29" i="1"/>
  <c r="C28" i="3"/>
  <c r="K28" i="3" s="1"/>
  <c r="O28" i="3" s="1"/>
  <c r="E27" i="1"/>
  <c r="R26" i="3"/>
  <c r="E25" i="1"/>
  <c r="E16" i="1"/>
  <c r="E18" i="1"/>
  <c r="E23" i="1"/>
  <c r="M23" i="1" s="1"/>
  <c r="E21" i="1"/>
  <c r="C34" i="5"/>
  <c r="C30" i="5"/>
  <c r="C26" i="5"/>
  <c r="C17" i="5"/>
  <c r="R20" i="3"/>
  <c r="H17" i="5"/>
  <c r="C36" i="5"/>
  <c r="C32" i="5"/>
  <c r="C28" i="5"/>
  <c r="C21" i="5"/>
  <c r="C35" i="5"/>
  <c r="C33" i="5"/>
  <c r="C29" i="5"/>
  <c r="C27" i="5"/>
  <c r="C23" i="5"/>
  <c r="M34" i="1"/>
  <c r="G35" i="5"/>
  <c r="K35" i="5" s="1"/>
  <c r="N35" i="5" s="1"/>
  <c r="G33" i="3"/>
  <c r="G33" i="5"/>
  <c r="G31" i="3"/>
  <c r="G31" i="5"/>
  <c r="K31" i="5" s="1"/>
  <c r="N31" i="5" s="1"/>
  <c r="G29" i="3"/>
  <c r="G29" i="5"/>
  <c r="K29" i="5" s="1"/>
  <c r="N29" i="5" s="1"/>
  <c r="G27" i="3"/>
  <c r="G27" i="5"/>
  <c r="G25" i="3"/>
  <c r="G25" i="5"/>
  <c r="G23" i="5"/>
  <c r="G21" i="3"/>
  <c r="G21" i="5"/>
  <c r="G19" i="5"/>
  <c r="K19" i="5" s="1"/>
  <c r="N19" i="5" s="1"/>
  <c r="G16" i="3"/>
  <c r="G16" i="5"/>
  <c r="C24" i="5"/>
  <c r="C22" i="5"/>
  <c r="C20" i="5"/>
  <c r="C18" i="5"/>
  <c r="C16" i="5"/>
  <c r="G36" i="5"/>
  <c r="G34" i="5"/>
  <c r="G32" i="5"/>
  <c r="G30" i="5"/>
  <c r="G28" i="5"/>
  <c r="G26" i="5"/>
  <c r="G24" i="5"/>
  <c r="G22" i="5"/>
  <c r="G20" i="5"/>
  <c r="G18" i="5"/>
  <c r="G17" i="5"/>
  <c r="D15" i="1"/>
  <c r="F15" i="1" s="1"/>
  <c r="J20" i="1"/>
  <c r="C18" i="3"/>
  <c r="R31" i="3"/>
  <c r="R25" i="3"/>
  <c r="M20" i="1"/>
  <c r="R19" i="3"/>
  <c r="D17" i="1"/>
  <c r="M26" i="1"/>
  <c r="C16" i="3"/>
  <c r="K34" i="3"/>
  <c r="O34" i="3" s="1"/>
  <c r="K24" i="3"/>
  <c r="O24" i="3" s="1"/>
  <c r="K22" i="3"/>
  <c r="O22" i="3" s="1"/>
  <c r="K17" i="3"/>
  <c r="O17" i="3" s="1"/>
  <c r="K20" i="1"/>
  <c r="M15" i="1"/>
  <c r="M32" i="1"/>
  <c r="M22" i="1"/>
  <c r="D18" i="1"/>
  <c r="D19" i="5" s="1"/>
  <c r="D24" i="1"/>
  <c r="D25" i="5" s="1"/>
  <c r="D30" i="1"/>
  <c r="D31" i="5" s="1"/>
  <c r="J18" i="1"/>
  <c r="C35" i="3"/>
  <c r="C33" i="3"/>
  <c r="C31" i="3"/>
  <c r="C29" i="3"/>
  <c r="C27" i="3"/>
  <c r="C25" i="3"/>
  <c r="C23" i="3"/>
  <c r="C21" i="3"/>
  <c r="C19" i="3"/>
  <c r="G35" i="3"/>
  <c r="G23" i="3"/>
  <c r="G19" i="3"/>
  <c r="K26" i="1"/>
  <c r="M28" i="1"/>
  <c r="D22" i="1"/>
  <c r="D20" i="1"/>
  <c r="D28" i="1"/>
  <c r="D26" i="1"/>
  <c r="D34" i="1"/>
  <c r="D35" i="5" s="1"/>
  <c r="D32" i="1"/>
  <c r="D33" i="5" s="1"/>
  <c r="D16" i="1"/>
  <c r="K34" i="1"/>
  <c r="K32" i="1"/>
  <c r="K30" i="1"/>
  <c r="K28" i="1"/>
  <c r="K24" i="1"/>
  <c r="K22" i="1"/>
  <c r="K18" i="1"/>
  <c r="K16" i="1"/>
  <c r="D23" i="1"/>
  <c r="D21" i="1"/>
  <c r="D19" i="1"/>
  <c r="D29" i="1"/>
  <c r="D27" i="1"/>
  <c r="D25" i="1"/>
  <c r="D35" i="1"/>
  <c r="D33" i="1"/>
  <c r="D31" i="1"/>
  <c r="C32" i="3"/>
  <c r="C26" i="3"/>
  <c r="C20" i="3"/>
  <c r="K35" i="1"/>
  <c r="K33" i="1"/>
  <c r="K31" i="1"/>
  <c r="K29" i="1"/>
  <c r="K27" i="1"/>
  <c r="K25" i="1"/>
  <c r="K23" i="1"/>
  <c r="K21" i="1"/>
  <c r="K19" i="1"/>
  <c r="K17" i="1"/>
  <c r="K15" i="1"/>
  <c r="Q15" i="3" l="1"/>
  <c r="N15" i="3"/>
  <c r="Q14" i="3"/>
  <c r="N14" i="3"/>
  <c r="Q13" i="3"/>
  <c r="N13" i="3"/>
  <c r="Q12" i="3"/>
  <c r="N12" i="3"/>
  <c r="Q11" i="3"/>
  <c r="N11" i="3"/>
  <c r="Q10" i="3"/>
  <c r="N10" i="3"/>
  <c r="Q9" i="3"/>
  <c r="N9" i="3"/>
  <c r="Q8" i="3"/>
  <c r="N8" i="3"/>
  <c r="J34" i="1"/>
  <c r="J26" i="1"/>
  <c r="I19" i="5"/>
  <c r="I27" i="5"/>
  <c r="I35" i="5"/>
  <c r="M27" i="3"/>
  <c r="Q27" i="3" s="1"/>
  <c r="M35" i="3"/>
  <c r="Q35" i="3" s="1"/>
  <c r="S40" i="3"/>
  <c r="T40" i="3" s="1"/>
  <c r="S48" i="3"/>
  <c r="T48" i="3" s="1"/>
  <c r="S49" i="3"/>
  <c r="S37" i="3"/>
  <c r="T37" i="3" s="1"/>
  <c r="S47" i="3"/>
  <c r="T47" i="3" s="1"/>
  <c r="M29" i="5"/>
  <c r="P29" i="5" s="1"/>
  <c r="S39" i="3"/>
  <c r="T39" i="3" s="1"/>
  <c r="Q45" i="5"/>
  <c r="R45" i="5" s="1"/>
  <c r="S45" i="5" s="1"/>
  <c r="Q39" i="5"/>
  <c r="R39" i="5" s="1"/>
  <c r="S39" i="5" s="1"/>
  <c r="T49" i="3"/>
  <c r="Q42" i="5"/>
  <c r="R42" i="5" s="1"/>
  <c r="Q47" i="5"/>
  <c r="R47" i="5" s="1"/>
  <c r="S47" i="5" s="1"/>
  <c r="M16" i="3"/>
  <c r="P41" i="3"/>
  <c r="Q49" i="5"/>
  <c r="R49" i="5" s="1"/>
  <c r="Q44" i="5"/>
  <c r="R44" i="5" s="1"/>
  <c r="S44" i="5" s="1"/>
  <c r="Q40" i="5"/>
  <c r="R40" i="5" s="1"/>
  <c r="S40" i="5" s="1"/>
  <c r="Q46" i="5"/>
  <c r="R46" i="5" s="1"/>
  <c r="S46" i="5" s="1"/>
  <c r="Q41" i="5"/>
  <c r="R41" i="5" s="1"/>
  <c r="S41" i="5" s="1"/>
  <c r="S43" i="3"/>
  <c r="T43" i="3" s="1"/>
  <c r="T45" i="3"/>
  <c r="Q37" i="5"/>
  <c r="R37" i="5" s="1"/>
  <c r="S37" i="5" s="1"/>
  <c r="Q38" i="5"/>
  <c r="R38" i="5" s="1"/>
  <c r="S38" i="5" s="1"/>
  <c r="Q7" i="3"/>
  <c r="K30" i="5"/>
  <c r="N30" i="5" s="1"/>
  <c r="F33" i="5"/>
  <c r="L22" i="1"/>
  <c r="K25" i="5"/>
  <c r="N25" i="5" s="1"/>
  <c r="E22" i="3"/>
  <c r="E22" i="5"/>
  <c r="E19" i="3"/>
  <c r="M19" i="3" s="1"/>
  <c r="Q19" i="3" s="1"/>
  <c r="E19" i="5"/>
  <c r="M19" i="5" s="1"/>
  <c r="P19" i="5" s="1"/>
  <c r="E26" i="3"/>
  <c r="E26" i="5"/>
  <c r="E28" i="3"/>
  <c r="E28" i="5"/>
  <c r="E30" i="3"/>
  <c r="E30" i="5"/>
  <c r="E32" i="3"/>
  <c r="E32" i="5"/>
  <c r="E34" i="3"/>
  <c r="E34" i="5"/>
  <c r="E36" i="3"/>
  <c r="E36" i="5"/>
  <c r="I18" i="3"/>
  <c r="M18" i="3" s="1"/>
  <c r="Q18" i="3" s="1"/>
  <c r="I18" i="5"/>
  <c r="I22" i="3"/>
  <c r="I22" i="5"/>
  <c r="I26" i="3"/>
  <c r="I26" i="5"/>
  <c r="I30" i="3"/>
  <c r="I30" i="5"/>
  <c r="I34" i="3"/>
  <c r="I34" i="5"/>
  <c r="E31" i="3"/>
  <c r="M31" i="3" s="1"/>
  <c r="Q31" i="3" s="1"/>
  <c r="E31" i="5"/>
  <c r="M31" i="5" s="1"/>
  <c r="P31" i="5" s="1"/>
  <c r="E25" i="3"/>
  <c r="M25" i="3" s="1"/>
  <c r="Q25" i="3" s="1"/>
  <c r="E25" i="5"/>
  <c r="M25" i="5" s="1"/>
  <c r="P25" i="5" s="1"/>
  <c r="M16" i="5"/>
  <c r="M18" i="5"/>
  <c r="P18" i="5" s="1"/>
  <c r="M27" i="5"/>
  <c r="P27" i="5" s="1"/>
  <c r="M35" i="5"/>
  <c r="P35" i="5" s="1"/>
  <c r="F19" i="5"/>
  <c r="J16" i="1"/>
  <c r="H17" i="3"/>
  <c r="E24" i="3"/>
  <c r="E24" i="5"/>
  <c r="E17" i="3"/>
  <c r="E17" i="5"/>
  <c r="E50" i="5" s="1"/>
  <c r="I20" i="3"/>
  <c r="M20" i="3" s="1"/>
  <c r="Q20" i="3" s="1"/>
  <c r="I20" i="5"/>
  <c r="M20" i="5" s="1"/>
  <c r="P20" i="5" s="1"/>
  <c r="I24" i="3"/>
  <c r="I24" i="5"/>
  <c r="I28" i="3"/>
  <c r="I28" i="5"/>
  <c r="I32" i="3"/>
  <c r="I32" i="5"/>
  <c r="I36" i="3"/>
  <c r="I36" i="5"/>
  <c r="I17" i="3"/>
  <c r="I17" i="5"/>
  <c r="I50" i="5" s="1"/>
  <c r="M33" i="5"/>
  <c r="P33" i="5" s="1"/>
  <c r="F35" i="5"/>
  <c r="M31" i="1"/>
  <c r="K26" i="5"/>
  <c r="N26" i="5" s="1"/>
  <c r="K18" i="3"/>
  <c r="O18" i="3" s="1"/>
  <c r="K16" i="3"/>
  <c r="O16" i="3" s="1"/>
  <c r="K28" i="5"/>
  <c r="N28" i="5" s="1"/>
  <c r="L16" i="1"/>
  <c r="J32" i="1"/>
  <c r="K17" i="5"/>
  <c r="N17" i="5" s="1"/>
  <c r="K32" i="5"/>
  <c r="N32" i="5" s="1"/>
  <c r="K21" i="5"/>
  <c r="N21" i="5" s="1"/>
  <c r="K23" i="5"/>
  <c r="N23" i="5" s="1"/>
  <c r="K36" i="5"/>
  <c r="N36" i="5" s="1"/>
  <c r="M19" i="1"/>
  <c r="M27" i="1"/>
  <c r="M35" i="1"/>
  <c r="J28" i="1"/>
  <c r="L30" i="1"/>
  <c r="L34" i="1"/>
  <c r="M25" i="1"/>
  <c r="K22" i="5"/>
  <c r="N22" i="5" s="1"/>
  <c r="K34" i="5"/>
  <c r="N34" i="5" s="1"/>
  <c r="K24" i="5"/>
  <c r="N24" i="5" s="1"/>
  <c r="J22" i="1"/>
  <c r="N34" i="1"/>
  <c r="P34" i="1" s="1"/>
  <c r="Q34" i="1" s="1"/>
  <c r="R34" i="1" s="1"/>
  <c r="M18" i="1"/>
  <c r="M33" i="1"/>
  <c r="K16" i="5"/>
  <c r="N16" i="5" s="1"/>
  <c r="K27" i="5"/>
  <c r="N27" i="5" s="1"/>
  <c r="K33" i="5"/>
  <c r="N33" i="5" s="1"/>
  <c r="J17" i="5"/>
  <c r="H18" i="3"/>
  <c r="H18" i="5"/>
  <c r="J18" i="5" s="1"/>
  <c r="H32" i="3"/>
  <c r="H32" i="5"/>
  <c r="J32" i="5" s="1"/>
  <c r="H36" i="3"/>
  <c r="H36" i="5"/>
  <c r="J36" i="5" s="1"/>
  <c r="H28" i="3"/>
  <c r="H28" i="5"/>
  <c r="J28" i="5" s="1"/>
  <c r="H20" i="3"/>
  <c r="H20" i="5"/>
  <c r="J20" i="5" s="1"/>
  <c r="H24" i="3"/>
  <c r="H24" i="5"/>
  <c r="J24" i="5" s="1"/>
  <c r="D34" i="3"/>
  <c r="D34" i="5"/>
  <c r="F34" i="5" s="1"/>
  <c r="D26" i="3"/>
  <c r="D26" i="5"/>
  <c r="F26" i="5" s="1"/>
  <c r="D30" i="3"/>
  <c r="D30" i="5"/>
  <c r="F30" i="5" s="1"/>
  <c r="D22" i="3"/>
  <c r="D22" i="5"/>
  <c r="F22" i="5" s="1"/>
  <c r="D17" i="3"/>
  <c r="D17" i="5"/>
  <c r="F17" i="5" s="1"/>
  <c r="H25" i="3"/>
  <c r="J25" i="3" s="1"/>
  <c r="H25" i="5"/>
  <c r="L25" i="5" s="1"/>
  <c r="O25" i="5" s="1"/>
  <c r="Q25" i="5" s="1"/>
  <c r="D29" i="3"/>
  <c r="F29" i="3" s="1"/>
  <c r="D29" i="5"/>
  <c r="F29" i="5" s="1"/>
  <c r="D23" i="3"/>
  <c r="F23" i="3" s="1"/>
  <c r="D23" i="5"/>
  <c r="F23" i="5" s="1"/>
  <c r="H33" i="3"/>
  <c r="J33" i="3" s="1"/>
  <c r="H33" i="5"/>
  <c r="J33" i="5" s="1"/>
  <c r="H31" i="3"/>
  <c r="J31" i="3" s="1"/>
  <c r="H31" i="5"/>
  <c r="J31" i="5" s="1"/>
  <c r="H27" i="3"/>
  <c r="J27" i="3" s="1"/>
  <c r="H27" i="5"/>
  <c r="J27" i="5" s="1"/>
  <c r="D16" i="3"/>
  <c r="F16" i="3" s="1"/>
  <c r="D16" i="5"/>
  <c r="F16" i="5" s="1"/>
  <c r="H16" i="3"/>
  <c r="J16" i="3" s="1"/>
  <c r="H16" i="5"/>
  <c r="J16" i="5" s="1"/>
  <c r="L18" i="1"/>
  <c r="J24" i="1"/>
  <c r="L26" i="1"/>
  <c r="N26" i="1" s="1"/>
  <c r="P26" i="1" s="1"/>
  <c r="Q26" i="1" s="1"/>
  <c r="R26" i="1" s="1"/>
  <c r="F21" i="1"/>
  <c r="H34" i="3"/>
  <c r="H34" i="5"/>
  <c r="J34" i="5" s="1"/>
  <c r="H26" i="3"/>
  <c r="H26" i="5"/>
  <c r="J26" i="5" s="1"/>
  <c r="H30" i="3"/>
  <c r="H30" i="5"/>
  <c r="J30" i="5" s="1"/>
  <c r="H22" i="3"/>
  <c r="H22" i="5"/>
  <c r="J22" i="5" s="1"/>
  <c r="D32" i="3"/>
  <c r="D32" i="5"/>
  <c r="F32" i="5" s="1"/>
  <c r="D36" i="3"/>
  <c r="D36" i="5"/>
  <c r="F36" i="5" s="1"/>
  <c r="D28" i="3"/>
  <c r="D28" i="5"/>
  <c r="F28" i="5" s="1"/>
  <c r="D20" i="3"/>
  <c r="F20" i="3" s="1"/>
  <c r="D20" i="5"/>
  <c r="F20" i="5" s="1"/>
  <c r="D24" i="3"/>
  <c r="D24" i="5"/>
  <c r="F24" i="5" s="1"/>
  <c r="M30" i="1"/>
  <c r="F22" i="1"/>
  <c r="H29" i="3"/>
  <c r="J29" i="3" s="1"/>
  <c r="H29" i="5"/>
  <c r="J29" i="5" s="1"/>
  <c r="D27" i="3"/>
  <c r="F27" i="3" s="1"/>
  <c r="D27" i="5"/>
  <c r="F27" i="5" s="1"/>
  <c r="D21" i="3"/>
  <c r="F21" i="3" s="1"/>
  <c r="D21" i="5"/>
  <c r="F21" i="5" s="1"/>
  <c r="H35" i="3"/>
  <c r="J35" i="3" s="1"/>
  <c r="H35" i="5"/>
  <c r="L35" i="5" s="1"/>
  <c r="O35" i="5" s="1"/>
  <c r="Q35" i="5" s="1"/>
  <c r="H19" i="3"/>
  <c r="J19" i="3" s="1"/>
  <c r="H19" i="5"/>
  <c r="J19" i="5" s="1"/>
  <c r="M21" i="1"/>
  <c r="M29" i="1"/>
  <c r="D18" i="3"/>
  <c r="F18" i="3" s="1"/>
  <c r="D18" i="5"/>
  <c r="F18" i="5" s="1"/>
  <c r="H21" i="3"/>
  <c r="J21" i="3" s="1"/>
  <c r="H21" i="5"/>
  <c r="J21" i="5" s="1"/>
  <c r="K20" i="5"/>
  <c r="N20" i="5" s="1"/>
  <c r="K18" i="5"/>
  <c r="N18" i="5" s="1"/>
  <c r="H23" i="3"/>
  <c r="J23" i="3" s="1"/>
  <c r="H23" i="5"/>
  <c r="J23" i="5" s="1"/>
  <c r="L20" i="1"/>
  <c r="N20" i="1" s="1"/>
  <c r="P20" i="1" s="1"/>
  <c r="Q20" i="1" s="1"/>
  <c r="R20" i="1" s="1"/>
  <c r="L24" i="1"/>
  <c r="L28" i="1"/>
  <c r="N28" i="1" s="1"/>
  <c r="P28" i="1" s="1"/>
  <c r="Q28" i="1" s="1"/>
  <c r="R28" i="1" s="1"/>
  <c r="J30" i="1"/>
  <c r="L32" i="1"/>
  <c r="N32" i="1" s="1"/>
  <c r="P32" i="1" s="1"/>
  <c r="Q32" i="1" s="1"/>
  <c r="R32" i="1" s="1"/>
  <c r="F19" i="1"/>
  <c r="F23" i="1"/>
  <c r="M16" i="1"/>
  <c r="M24" i="1"/>
  <c r="F28" i="1"/>
  <c r="F17" i="1"/>
  <c r="N22" i="1"/>
  <c r="P22" i="1" s="1"/>
  <c r="Q22" i="1" s="1"/>
  <c r="R22" i="1" s="1"/>
  <c r="K20" i="3"/>
  <c r="K32" i="3"/>
  <c r="F34" i="1"/>
  <c r="D35" i="3"/>
  <c r="F35" i="3" s="1"/>
  <c r="F25" i="1"/>
  <c r="F33" i="1"/>
  <c r="F20" i="1"/>
  <c r="K21" i="3"/>
  <c r="O21" i="3" s="1"/>
  <c r="K25" i="3"/>
  <c r="O25" i="3" s="1"/>
  <c r="K29" i="3"/>
  <c r="O29" i="3" s="1"/>
  <c r="K33" i="3"/>
  <c r="O33" i="3" s="1"/>
  <c r="F24" i="1"/>
  <c r="D25" i="3"/>
  <c r="F27" i="1"/>
  <c r="F35" i="1"/>
  <c r="K26" i="3"/>
  <c r="F32" i="1"/>
  <c r="D33" i="3"/>
  <c r="F33" i="3" s="1"/>
  <c r="F29" i="1"/>
  <c r="K19" i="3"/>
  <c r="O19" i="3" s="1"/>
  <c r="K23" i="3"/>
  <c r="O23" i="3" s="1"/>
  <c r="K27" i="3"/>
  <c r="O27" i="3" s="1"/>
  <c r="K31" i="3"/>
  <c r="O31" i="3" s="1"/>
  <c r="K35" i="3"/>
  <c r="O35" i="3" s="1"/>
  <c r="F30" i="1"/>
  <c r="D31" i="3"/>
  <c r="F18" i="1"/>
  <c r="D19" i="3"/>
  <c r="F31" i="1"/>
  <c r="F16" i="1"/>
  <c r="F26" i="1"/>
  <c r="J15" i="1"/>
  <c r="L15" i="1"/>
  <c r="N15" i="1" s="1"/>
  <c r="J17" i="1"/>
  <c r="L17" i="1"/>
  <c r="N17" i="1" s="1"/>
  <c r="J19" i="1"/>
  <c r="L19" i="1"/>
  <c r="J21" i="1"/>
  <c r="L21" i="1"/>
  <c r="J23" i="1"/>
  <c r="L23" i="1"/>
  <c r="N23" i="1" s="1"/>
  <c r="J25" i="1"/>
  <c r="L25" i="1"/>
  <c r="J27" i="1"/>
  <c r="L27" i="1"/>
  <c r="J29" i="1"/>
  <c r="L29" i="1"/>
  <c r="J31" i="1"/>
  <c r="L31" i="1"/>
  <c r="J33" i="1"/>
  <c r="L33" i="1"/>
  <c r="J35" i="1"/>
  <c r="L35" i="1"/>
  <c r="O3" i="5"/>
  <c r="P3" i="3"/>
  <c r="O4" i="5"/>
  <c r="A1" i="5"/>
  <c r="A1" i="3"/>
  <c r="P4" i="3"/>
  <c r="D4" i="3"/>
  <c r="D3" i="3"/>
  <c r="D4" i="5"/>
  <c r="D3" i="5"/>
  <c r="M7" i="1"/>
  <c r="C3" i="1"/>
  <c r="O3" i="1"/>
  <c r="N50" i="3" l="1"/>
  <c r="Q50" i="3"/>
  <c r="I50" i="3"/>
  <c r="E50" i="3"/>
  <c r="S49" i="5"/>
  <c r="S41" i="3"/>
  <c r="T41" i="3" s="1"/>
  <c r="Q16" i="3"/>
  <c r="S42" i="5"/>
  <c r="P16" i="5"/>
  <c r="F31" i="5"/>
  <c r="M32" i="3"/>
  <c r="Q32" i="3" s="1"/>
  <c r="F24" i="3"/>
  <c r="F17" i="3"/>
  <c r="J24" i="3"/>
  <c r="J20" i="3"/>
  <c r="J28" i="3"/>
  <c r="J36" i="3"/>
  <c r="J32" i="3"/>
  <c r="M36" i="3"/>
  <c r="Q36" i="3" s="1"/>
  <c r="M28" i="3"/>
  <c r="Q28" i="3" s="1"/>
  <c r="F19" i="3"/>
  <c r="F31" i="3"/>
  <c r="J17" i="3"/>
  <c r="M17" i="5"/>
  <c r="P17" i="5" s="1"/>
  <c r="M24" i="5"/>
  <c r="P24" i="5" s="1"/>
  <c r="R35" i="5"/>
  <c r="S35" i="5" s="1"/>
  <c r="R25" i="5"/>
  <c r="S25" i="5" s="1"/>
  <c r="M34" i="3"/>
  <c r="Q34" i="3" s="1"/>
  <c r="M30" i="3"/>
  <c r="Q30" i="3" s="1"/>
  <c r="M26" i="3"/>
  <c r="Q26" i="3" s="1"/>
  <c r="M22" i="3"/>
  <c r="Q22" i="3" s="1"/>
  <c r="N31" i="1"/>
  <c r="P31" i="1" s="1"/>
  <c r="Q31" i="1" s="1"/>
  <c r="R31" i="1" s="1"/>
  <c r="F25" i="3"/>
  <c r="F28" i="3"/>
  <c r="F36" i="3"/>
  <c r="F32" i="3"/>
  <c r="J22" i="3"/>
  <c r="J30" i="3"/>
  <c r="J26" i="3"/>
  <c r="J34" i="3"/>
  <c r="F22" i="3"/>
  <c r="F30" i="3"/>
  <c r="F26" i="3"/>
  <c r="F34" i="3"/>
  <c r="J18" i="3"/>
  <c r="M17" i="3"/>
  <c r="M24" i="3"/>
  <c r="Q24" i="3" s="1"/>
  <c r="M36" i="5"/>
  <c r="P36" i="5" s="1"/>
  <c r="M34" i="5"/>
  <c r="P34" i="5" s="1"/>
  <c r="M32" i="5"/>
  <c r="P32" i="5" s="1"/>
  <c r="M30" i="5"/>
  <c r="P30" i="5" s="1"/>
  <c r="M28" i="5"/>
  <c r="P28" i="5" s="1"/>
  <c r="M26" i="5"/>
  <c r="P26" i="5" s="1"/>
  <c r="M22" i="5"/>
  <c r="P22" i="5" s="1"/>
  <c r="F25" i="5"/>
  <c r="J25" i="5"/>
  <c r="L26" i="3"/>
  <c r="P26" i="3" s="1"/>
  <c r="N33" i="1"/>
  <c r="P33" i="1" s="1"/>
  <c r="Q33" i="1" s="1"/>
  <c r="R33" i="1" s="1"/>
  <c r="N27" i="1"/>
  <c r="P27" i="1" s="1"/>
  <c r="Q27" i="1" s="1"/>
  <c r="R27" i="1" s="1"/>
  <c r="N16" i="1"/>
  <c r="P16" i="1" s="1"/>
  <c r="Q16" i="1" s="1"/>
  <c r="R16" i="1" s="1"/>
  <c r="N35" i="1"/>
  <c r="P35" i="1" s="1"/>
  <c r="Q35" i="1" s="1"/>
  <c r="R35" i="1" s="1"/>
  <c r="N29" i="1"/>
  <c r="P29" i="1" s="1"/>
  <c r="Q29" i="1" s="1"/>
  <c r="R29" i="1" s="1"/>
  <c r="N25" i="1"/>
  <c r="P25" i="1" s="1"/>
  <c r="Q25" i="1" s="1"/>
  <c r="R25" i="1" s="1"/>
  <c r="N19" i="1"/>
  <c r="P19" i="1" s="1"/>
  <c r="Q19" i="1" s="1"/>
  <c r="R19" i="1" s="1"/>
  <c r="L20" i="3"/>
  <c r="P20" i="3" s="1"/>
  <c r="L25" i="3"/>
  <c r="P25" i="3" s="1"/>
  <c r="S25" i="3" s="1"/>
  <c r="T25" i="3" s="1"/>
  <c r="L18" i="3"/>
  <c r="P18" i="3" s="1"/>
  <c r="S18" i="3" s="1"/>
  <c r="N30" i="1"/>
  <c r="P30" i="1" s="1"/>
  <c r="Q30" i="1" s="1"/>
  <c r="R30" i="1" s="1"/>
  <c r="L36" i="3"/>
  <c r="P36" i="3" s="1"/>
  <c r="N18" i="1"/>
  <c r="P18" i="1" s="1"/>
  <c r="Q18" i="1" s="1"/>
  <c r="R18" i="1" s="1"/>
  <c r="L16" i="3"/>
  <c r="L33" i="5"/>
  <c r="O33" i="5" s="1"/>
  <c r="Q33" i="5" s="1"/>
  <c r="N21" i="1"/>
  <c r="P21" i="1" s="1"/>
  <c r="Q21" i="1" s="1"/>
  <c r="R21" i="1" s="1"/>
  <c r="L22" i="3"/>
  <c r="L31" i="5"/>
  <c r="O31" i="5" s="1"/>
  <c r="L30" i="3"/>
  <c r="P30" i="3" s="1"/>
  <c r="L34" i="3"/>
  <c r="J35" i="5"/>
  <c r="L19" i="5"/>
  <c r="O19" i="5" s="1"/>
  <c r="L27" i="5"/>
  <c r="O27" i="5" s="1"/>
  <c r="Q27" i="5" s="1"/>
  <c r="L24" i="5"/>
  <c r="O24" i="5" s="1"/>
  <c r="L28" i="5"/>
  <c r="O28" i="5" s="1"/>
  <c r="L32" i="5"/>
  <c r="O32" i="5" s="1"/>
  <c r="Q32" i="5" s="1"/>
  <c r="L21" i="5"/>
  <c r="O21" i="5" s="1"/>
  <c r="Q21" i="5" s="1"/>
  <c r="L20" i="5"/>
  <c r="O20" i="5" s="1"/>
  <c r="Q20" i="5" s="1"/>
  <c r="L36" i="5"/>
  <c r="O36" i="5" s="1"/>
  <c r="Q36" i="5" s="1"/>
  <c r="L23" i="3"/>
  <c r="P23" i="3" s="1"/>
  <c r="S23" i="3" s="1"/>
  <c r="T23" i="3" s="1"/>
  <c r="L19" i="3"/>
  <c r="P19" i="3" s="1"/>
  <c r="S19" i="3" s="1"/>
  <c r="L31" i="3"/>
  <c r="P31" i="3" s="1"/>
  <c r="S31" i="3" s="1"/>
  <c r="T31" i="3" s="1"/>
  <c r="L33" i="3"/>
  <c r="P33" i="3" s="1"/>
  <c r="S33" i="3" s="1"/>
  <c r="L35" i="3"/>
  <c r="P35" i="3" s="1"/>
  <c r="S35" i="3" s="1"/>
  <c r="T35" i="3" s="1"/>
  <c r="L24" i="3"/>
  <c r="P24" i="3" s="1"/>
  <c r="L28" i="3"/>
  <c r="L32" i="3"/>
  <c r="P32" i="3" s="1"/>
  <c r="L17" i="3"/>
  <c r="P17" i="3" s="1"/>
  <c r="L18" i="5"/>
  <c r="O18" i="5" s="1"/>
  <c r="Q18" i="5" s="1"/>
  <c r="L21" i="3"/>
  <c r="P21" i="3" s="1"/>
  <c r="S21" i="3" s="1"/>
  <c r="L27" i="3"/>
  <c r="P27" i="3" s="1"/>
  <c r="S27" i="3" s="1"/>
  <c r="T27" i="3" s="1"/>
  <c r="L29" i="3"/>
  <c r="P29" i="3" s="1"/>
  <c r="S29" i="3" s="1"/>
  <c r="L16" i="5"/>
  <c r="O16" i="5" s="1"/>
  <c r="Q16" i="5" s="1"/>
  <c r="L23" i="5"/>
  <c r="O23" i="5" s="1"/>
  <c r="Q23" i="5" s="1"/>
  <c r="L29" i="5"/>
  <c r="O29" i="5" s="1"/>
  <c r="L17" i="5"/>
  <c r="O17" i="5" s="1"/>
  <c r="Q17" i="5" s="1"/>
  <c r="L22" i="5"/>
  <c r="O22" i="5" s="1"/>
  <c r="Q22" i="5" s="1"/>
  <c r="L30" i="5"/>
  <c r="O30" i="5" s="1"/>
  <c r="L26" i="5"/>
  <c r="O26" i="5" s="1"/>
  <c r="Q26" i="5" s="1"/>
  <c r="L34" i="5"/>
  <c r="O34" i="5" s="1"/>
  <c r="Q34" i="5" s="1"/>
  <c r="N24" i="1"/>
  <c r="P24" i="1" s="1"/>
  <c r="Q24" i="1" s="1"/>
  <c r="R24" i="1" s="1"/>
  <c r="O26" i="3"/>
  <c r="O32" i="3"/>
  <c r="O20" i="3"/>
  <c r="P23" i="1"/>
  <c r="Q23" i="1" s="1"/>
  <c r="R23" i="1" s="1"/>
  <c r="P15" i="1"/>
  <c r="Q15" i="1" s="1"/>
  <c r="R15" i="1" s="1"/>
  <c r="P17" i="1"/>
  <c r="Q17" i="1" s="1"/>
  <c r="R17" i="1" s="1"/>
  <c r="G7" i="1"/>
  <c r="H7" i="1" s="1"/>
  <c r="G8" i="1"/>
  <c r="H8" i="1" s="1"/>
  <c r="G9" i="1"/>
  <c r="H9" i="1" s="1"/>
  <c r="G10" i="1"/>
  <c r="H10" i="1" s="1"/>
  <c r="G11" i="1"/>
  <c r="H11" i="1" s="1"/>
  <c r="G12" i="1"/>
  <c r="H12" i="1" s="1"/>
  <c r="G13" i="1"/>
  <c r="H13" i="1" s="1"/>
  <c r="G14" i="1"/>
  <c r="H14" i="1" s="1"/>
  <c r="G6" i="1"/>
  <c r="H6" i="1" s="1"/>
  <c r="C7" i="1"/>
  <c r="C8" i="1"/>
  <c r="C9" i="1"/>
  <c r="C10" i="1"/>
  <c r="C11" i="1"/>
  <c r="C12" i="1"/>
  <c r="C13" i="1"/>
  <c r="C14" i="1"/>
  <c r="C6" i="1"/>
  <c r="O2" i="1"/>
  <c r="D2" i="1"/>
  <c r="A1" i="1"/>
  <c r="M50" i="3" l="1"/>
  <c r="P50" i="5"/>
  <c r="M50" i="5"/>
  <c r="Q17" i="3"/>
  <c r="R33" i="5"/>
  <c r="S33" i="5" s="1"/>
  <c r="R16" i="5"/>
  <c r="S16" i="5" s="1"/>
  <c r="Q30" i="5"/>
  <c r="R30" i="5" s="1"/>
  <c r="S30" i="5" s="1"/>
  <c r="Q19" i="5"/>
  <c r="R19" i="5" s="1"/>
  <c r="S19" i="5" s="1"/>
  <c r="Q31" i="5"/>
  <c r="R31" i="5" s="1"/>
  <c r="S31" i="5" s="1"/>
  <c r="R32" i="5"/>
  <c r="S32" i="5" s="1"/>
  <c r="R23" i="5"/>
  <c r="S23" i="5" s="1"/>
  <c r="R34" i="5"/>
  <c r="S34" i="5" s="1"/>
  <c r="R20" i="5"/>
  <c r="S20" i="5" s="1"/>
  <c r="Q29" i="5"/>
  <c r="R29" i="5" s="1"/>
  <c r="R26" i="5"/>
  <c r="S26" i="5" s="1"/>
  <c r="R17" i="5"/>
  <c r="S17" i="5" s="1"/>
  <c r="R21" i="5"/>
  <c r="S21" i="5" s="1"/>
  <c r="R36" i="5"/>
  <c r="S36" i="5" s="1"/>
  <c r="R22" i="5"/>
  <c r="S22" i="5" s="1"/>
  <c r="R27" i="5"/>
  <c r="S27" i="5" s="1"/>
  <c r="R18" i="5"/>
  <c r="S18" i="5" s="1"/>
  <c r="P28" i="3"/>
  <c r="S20" i="3"/>
  <c r="T20" i="3" s="1"/>
  <c r="S32" i="3"/>
  <c r="T32" i="3" s="1"/>
  <c r="S24" i="3"/>
  <c r="T24" i="3" s="1"/>
  <c r="S36" i="3"/>
  <c r="T36" i="3" s="1"/>
  <c r="T18" i="3"/>
  <c r="T21" i="3"/>
  <c r="T29" i="3"/>
  <c r="T19" i="3"/>
  <c r="T33" i="3"/>
  <c r="S28" i="3"/>
  <c r="S26" i="3"/>
  <c r="T26" i="3" s="1"/>
  <c r="S17" i="3"/>
  <c r="T17" i="3" s="1"/>
  <c r="S30" i="3"/>
  <c r="T30" i="3" s="1"/>
  <c r="P34" i="3"/>
  <c r="P16" i="3"/>
  <c r="P22" i="3"/>
  <c r="Q24" i="5"/>
  <c r="Q28" i="5"/>
  <c r="R28" i="5" s="1"/>
  <c r="D13" i="1"/>
  <c r="C14" i="5"/>
  <c r="C14" i="3"/>
  <c r="D14" i="1"/>
  <c r="D15" i="5" s="1"/>
  <c r="C15" i="5"/>
  <c r="C15" i="3"/>
  <c r="D12" i="1"/>
  <c r="D13" i="5" s="1"/>
  <c r="C13" i="5"/>
  <c r="C13" i="3"/>
  <c r="D9" i="1"/>
  <c r="C10" i="3"/>
  <c r="C10" i="5"/>
  <c r="D11" i="1"/>
  <c r="C12" i="3"/>
  <c r="C12" i="5"/>
  <c r="C8" i="3"/>
  <c r="C8" i="5"/>
  <c r="D10" i="1"/>
  <c r="D11" i="5" s="1"/>
  <c r="C11" i="3"/>
  <c r="C11" i="5"/>
  <c r="F11" i="5" s="1"/>
  <c r="D8" i="1"/>
  <c r="D9" i="5" s="1"/>
  <c r="C9" i="5"/>
  <c r="C9" i="3"/>
  <c r="C7" i="3"/>
  <c r="C7" i="5"/>
  <c r="G14" i="5"/>
  <c r="G14" i="3"/>
  <c r="G15" i="5"/>
  <c r="G15" i="3"/>
  <c r="G13" i="5"/>
  <c r="G13" i="3"/>
  <c r="H8" i="5"/>
  <c r="G8" i="5"/>
  <c r="G8" i="3"/>
  <c r="G10" i="3"/>
  <c r="G10" i="5"/>
  <c r="H12" i="5"/>
  <c r="G12" i="3"/>
  <c r="G12" i="5"/>
  <c r="H9" i="5"/>
  <c r="G9" i="5"/>
  <c r="G9" i="3"/>
  <c r="H11" i="5"/>
  <c r="G11" i="3"/>
  <c r="G11" i="5"/>
  <c r="H7" i="5"/>
  <c r="G7" i="3"/>
  <c r="G7" i="5"/>
  <c r="K8" i="1"/>
  <c r="K7" i="1"/>
  <c r="D7" i="1"/>
  <c r="D6" i="1"/>
  <c r="D7" i="5" s="1"/>
  <c r="K11" i="1"/>
  <c r="G51" i="1"/>
  <c r="I51" i="1"/>
  <c r="K13" i="1"/>
  <c r="K9" i="1"/>
  <c r="K14" i="1"/>
  <c r="K12" i="1"/>
  <c r="K10" i="1"/>
  <c r="H15" i="5"/>
  <c r="H13" i="5"/>
  <c r="C51" i="1"/>
  <c r="M6" i="1"/>
  <c r="K6" i="1"/>
  <c r="M13" i="1"/>
  <c r="M11" i="1"/>
  <c r="M9" i="1"/>
  <c r="M14" i="1"/>
  <c r="M12" i="1"/>
  <c r="M10" i="1"/>
  <c r="M8" i="1"/>
  <c r="G50" i="5" l="1"/>
  <c r="C50" i="3"/>
  <c r="G50" i="3"/>
  <c r="C50" i="5"/>
  <c r="S29" i="5"/>
  <c r="R24" i="5"/>
  <c r="S24" i="5" s="1"/>
  <c r="F7" i="5"/>
  <c r="F15" i="5"/>
  <c r="T28" i="3"/>
  <c r="S28" i="5"/>
  <c r="F9" i="5"/>
  <c r="F13" i="5"/>
  <c r="S34" i="3"/>
  <c r="T34" i="3" s="1"/>
  <c r="S22" i="3"/>
  <c r="T22" i="3" s="1"/>
  <c r="S16" i="3"/>
  <c r="T16" i="3" s="1"/>
  <c r="H10" i="3"/>
  <c r="J10" i="3" s="1"/>
  <c r="H10" i="5"/>
  <c r="H14" i="3"/>
  <c r="J14" i="3" s="1"/>
  <c r="H14" i="5"/>
  <c r="D10" i="3"/>
  <c r="F10" i="3" s="1"/>
  <c r="D10" i="5"/>
  <c r="L10" i="5" s="1"/>
  <c r="O10" i="5" s="1"/>
  <c r="D8" i="3"/>
  <c r="F8" i="3" s="1"/>
  <c r="D8" i="5"/>
  <c r="F8" i="5" s="1"/>
  <c r="D12" i="3"/>
  <c r="F12" i="3" s="1"/>
  <c r="D12" i="5"/>
  <c r="F12" i="5" s="1"/>
  <c r="D14" i="3"/>
  <c r="F14" i="3" s="1"/>
  <c r="D14" i="5"/>
  <c r="F14" i="5" s="1"/>
  <c r="J13" i="1"/>
  <c r="J14" i="1"/>
  <c r="H15" i="3"/>
  <c r="J15" i="3" s="1"/>
  <c r="J10" i="1"/>
  <c r="H11" i="3"/>
  <c r="J11" i="3" s="1"/>
  <c r="J11" i="1"/>
  <c r="H12" i="3"/>
  <c r="J12" i="3" s="1"/>
  <c r="J7" i="1"/>
  <c r="H8" i="3"/>
  <c r="J8" i="3" s="1"/>
  <c r="F8" i="1"/>
  <c r="D9" i="3"/>
  <c r="F9" i="3" s="1"/>
  <c r="F12" i="1"/>
  <c r="D13" i="3"/>
  <c r="F13" i="3" s="1"/>
  <c r="J12" i="1"/>
  <c r="H13" i="3"/>
  <c r="J13" i="3" s="1"/>
  <c r="F6" i="1"/>
  <c r="D7" i="3"/>
  <c r="J6" i="1"/>
  <c r="H7" i="3"/>
  <c r="J8" i="1"/>
  <c r="H9" i="3"/>
  <c r="J9" i="3" s="1"/>
  <c r="F10" i="1"/>
  <c r="D11" i="3"/>
  <c r="L11" i="3" s="1"/>
  <c r="P11" i="3" s="1"/>
  <c r="F14" i="1"/>
  <c r="D15" i="3"/>
  <c r="F15" i="3" s="1"/>
  <c r="L9" i="1"/>
  <c r="N9" i="1" s="1"/>
  <c r="P9" i="1" s="1"/>
  <c r="F9" i="1"/>
  <c r="L7" i="1"/>
  <c r="N7" i="1" s="1"/>
  <c r="P7" i="1" s="1"/>
  <c r="K15" i="5"/>
  <c r="N15" i="5" s="1"/>
  <c r="K14" i="3"/>
  <c r="O14" i="3" s="1"/>
  <c r="K14" i="5"/>
  <c r="N14" i="5" s="1"/>
  <c r="K15" i="3"/>
  <c r="O15" i="3" s="1"/>
  <c r="L13" i="5"/>
  <c r="O13" i="5" s="1"/>
  <c r="K13" i="5"/>
  <c r="N13" i="5" s="1"/>
  <c r="K13" i="3"/>
  <c r="O13" i="3" s="1"/>
  <c r="K8" i="5"/>
  <c r="N8" i="5" s="1"/>
  <c r="K11" i="3"/>
  <c r="O11" i="3" s="1"/>
  <c r="S11" i="3" s="1"/>
  <c r="R11" i="3" s="1"/>
  <c r="J12" i="5"/>
  <c r="K12" i="5"/>
  <c r="N12" i="5" s="1"/>
  <c r="K11" i="5"/>
  <c r="N11" i="5" s="1"/>
  <c r="K9" i="3"/>
  <c r="O9" i="3" s="1"/>
  <c r="K10" i="3"/>
  <c r="O10" i="3" s="1"/>
  <c r="K8" i="3"/>
  <c r="O8" i="3" s="1"/>
  <c r="K12" i="3"/>
  <c r="O12" i="3" s="1"/>
  <c r="K9" i="5"/>
  <c r="N9" i="5" s="1"/>
  <c r="K10" i="5"/>
  <c r="N10" i="5" s="1"/>
  <c r="K7" i="5"/>
  <c r="K7" i="3"/>
  <c r="F7" i="1"/>
  <c r="L6" i="1"/>
  <c r="N6" i="1" s="1"/>
  <c r="P6" i="1" s="1"/>
  <c r="L12" i="1"/>
  <c r="N12" i="1" s="1"/>
  <c r="P12" i="1" s="1"/>
  <c r="Q12" i="1" s="1"/>
  <c r="R12" i="1" s="1"/>
  <c r="E51" i="1"/>
  <c r="J9" i="1"/>
  <c r="F11" i="1"/>
  <c r="L10" i="1"/>
  <c r="N10" i="1" s="1"/>
  <c r="P10" i="1" s="1"/>
  <c r="F13" i="1"/>
  <c r="K51" i="1"/>
  <c r="L11" i="1"/>
  <c r="N11" i="1" s="1"/>
  <c r="L14" i="1"/>
  <c r="L13" i="1"/>
  <c r="N13" i="1" s="1"/>
  <c r="P13" i="1" s="1"/>
  <c r="L8" i="1"/>
  <c r="H51" i="1"/>
  <c r="D51" i="1"/>
  <c r="M51" i="1"/>
  <c r="K50" i="5" l="1"/>
  <c r="H50" i="5"/>
  <c r="K50" i="3"/>
  <c r="H50" i="3"/>
  <c r="D50" i="3"/>
  <c r="D50" i="5"/>
  <c r="J7" i="3"/>
  <c r="J50" i="3" s="1"/>
  <c r="F7" i="3"/>
  <c r="F10" i="5"/>
  <c r="F50" i="5" s="1"/>
  <c r="L14" i="5"/>
  <c r="O14" i="5" s="1"/>
  <c r="Q14" i="5" s="1"/>
  <c r="F11" i="3"/>
  <c r="L8" i="5"/>
  <c r="O8" i="5" s="1"/>
  <c r="Q8" i="5" s="1"/>
  <c r="J51" i="1"/>
  <c r="N7" i="5"/>
  <c r="L15" i="3"/>
  <c r="P15" i="3" s="1"/>
  <c r="S15" i="3" s="1"/>
  <c r="R15" i="3" s="1"/>
  <c r="O7" i="3"/>
  <c r="L9" i="5"/>
  <c r="L12" i="5"/>
  <c r="L14" i="3"/>
  <c r="P14" i="3" s="1"/>
  <c r="S14" i="3" s="1"/>
  <c r="R14" i="3" s="1"/>
  <c r="J15" i="5"/>
  <c r="L15" i="5"/>
  <c r="J14" i="5"/>
  <c r="L13" i="3"/>
  <c r="P13" i="3" s="1"/>
  <c r="S13" i="3" s="1"/>
  <c r="R13" i="3" s="1"/>
  <c r="Q13" i="5"/>
  <c r="J13" i="5"/>
  <c r="L8" i="3"/>
  <c r="P8" i="3" s="1"/>
  <c r="S8" i="3" s="1"/>
  <c r="R8" i="3" s="1"/>
  <c r="J8" i="5"/>
  <c r="Q10" i="5"/>
  <c r="L9" i="3"/>
  <c r="J10" i="5"/>
  <c r="J9" i="5"/>
  <c r="L10" i="3"/>
  <c r="P10" i="3" s="1"/>
  <c r="S10" i="3" s="1"/>
  <c r="R10" i="3" s="1"/>
  <c r="L12" i="3"/>
  <c r="P12" i="3" s="1"/>
  <c r="S12" i="3" s="1"/>
  <c r="R12" i="3" s="1"/>
  <c r="J11" i="5"/>
  <c r="L11" i="5"/>
  <c r="O11" i="5" s="1"/>
  <c r="L7" i="5"/>
  <c r="L7" i="3"/>
  <c r="J7" i="5"/>
  <c r="F51" i="1"/>
  <c r="Q10" i="1"/>
  <c r="R10" i="1" s="1"/>
  <c r="P11" i="1"/>
  <c r="Q11" i="1" s="1"/>
  <c r="R11" i="1" s="1"/>
  <c r="Q9" i="1"/>
  <c r="R9" i="1" s="1"/>
  <c r="L51" i="1"/>
  <c r="Q13" i="1"/>
  <c r="R13" i="1" s="1"/>
  <c r="N14" i="1"/>
  <c r="N8" i="1"/>
  <c r="P8" i="1" s="1"/>
  <c r="L50" i="3" l="1"/>
  <c r="N50" i="5"/>
  <c r="J50" i="5"/>
  <c r="L50" i="5"/>
  <c r="F50" i="3"/>
  <c r="R14" i="5"/>
  <c r="S14" i="5" s="1"/>
  <c r="R13" i="5"/>
  <c r="S13" i="5" s="1"/>
  <c r="R8" i="5"/>
  <c r="R10" i="5"/>
  <c r="S10" i="5" s="1"/>
  <c r="S8" i="5"/>
  <c r="O7" i="5"/>
  <c r="O12" i="5"/>
  <c r="O9" i="5"/>
  <c r="O15" i="5"/>
  <c r="P7" i="3"/>
  <c r="P9" i="3"/>
  <c r="T11" i="3"/>
  <c r="T10" i="3"/>
  <c r="T15" i="3"/>
  <c r="T12" i="3"/>
  <c r="T14" i="3"/>
  <c r="T13" i="3"/>
  <c r="T8" i="3"/>
  <c r="Q11" i="5"/>
  <c r="P14" i="1"/>
  <c r="Q14" i="1" s="1"/>
  <c r="R14" i="1" s="1"/>
  <c r="Q7" i="1"/>
  <c r="R7" i="1" s="1"/>
  <c r="Q8" i="1"/>
  <c r="R8" i="1" s="1"/>
  <c r="N51" i="1"/>
  <c r="Q6" i="1"/>
  <c r="O51" i="3" l="1"/>
  <c r="O50" i="5"/>
  <c r="Q9" i="5"/>
  <c r="R11" i="5"/>
  <c r="S11" i="5" s="1"/>
  <c r="Q15" i="5"/>
  <c r="Q12" i="5"/>
  <c r="Q7" i="5"/>
  <c r="S9" i="3"/>
  <c r="S7" i="3"/>
  <c r="P51" i="1"/>
  <c r="R6" i="1"/>
  <c r="R51" i="1" s="1"/>
  <c r="S54" i="1" s="1"/>
  <c r="Q51" i="1"/>
  <c r="S53" i="1" s="1"/>
  <c r="R9" i="3" l="1"/>
  <c r="T9" i="3" s="1"/>
  <c r="R7" i="3"/>
  <c r="S50" i="3"/>
  <c r="R7" i="5"/>
  <c r="Q50" i="5"/>
  <c r="R9" i="5"/>
  <c r="S9" i="5" s="1"/>
  <c r="R15" i="5"/>
  <c r="S15" i="5" s="1"/>
  <c r="R12" i="5"/>
  <c r="S12" i="5" s="1"/>
  <c r="A52" i="1"/>
  <c r="H56" i="1"/>
  <c r="H57" i="1"/>
  <c r="H55" i="1"/>
  <c r="T7" i="3" l="1"/>
  <c r="T50" i="3" s="1"/>
  <c r="R50" i="3"/>
  <c r="R51" i="3"/>
  <c r="S51" i="5"/>
  <c r="S7" i="5"/>
  <c r="S50" i="5" s="1"/>
  <c r="R50" i="5"/>
  <c r="H58" i="1"/>
</calcChain>
</file>

<file path=xl/sharedStrings.xml><?xml version="1.0" encoding="utf-8"?>
<sst xmlns="http://schemas.openxmlformats.org/spreadsheetml/2006/main" count="124" uniqueCount="61">
  <si>
    <t>S.No.</t>
  </si>
  <si>
    <t>Month</t>
  </si>
  <si>
    <t>Due</t>
  </si>
  <si>
    <t>DRAWN</t>
  </si>
  <si>
    <t>DIFFERENCE</t>
  </si>
  <si>
    <t>TOTAL DEDUCTION</t>
  </si>
  <si>
    <t>NET AMMOUNT</t>
  </si>
  <si>
    <t>BASIC</t>
  </si>
  <si>
    <t>DA</t>
  </si>
  <si>
    <t>HRA</t>
  </si>
  <si>
    <t>TOTAL</t>
  </si>
  <si>
    <t>NAME OF EMPLOYEE</t>
  </si>
  <si>
    <t>POST</t>
  </si>
  <si>
    <t>MONTH</t>
  </si>
  <si>
    <t>BASIC PAY DETAIL</t>
  </si>
  <si>
    <t>Name of Office-</t>
  </si>
  <si>
    <t>Name of Employee-</t>
  </si>
  <si>
    <t>Post-</t>
  </si>
  <si>
    <t>Employee ID-</t>
  </si>
  <si>
    <t>PAN No-</t>
  </si>
  <si>
    <t>PAN NO-</t>
  </si>
  <si>
    <t>EMPLOYEE ID -</t>
  </si>
  <si>
    <t>Income Tax to be Deducted 10%/20%/30%</t>
  </si>
  <si>
    <t>INCOME TAX</t>
  </si>
  <si>
    <t>ARREAR PAYABLE IN APRIL 2018 30%</t>
  </si>
  <si>
    <t>ARREAR PAYABLE IN JULY 2018 30%</t>
  </si>
  <si>
    <t>ARREAR PAYABLE IN OCT 2018 40%</t>
  </si>
  <si>
    <t>T0TAL ARREAR</t>
  </si>
  <si>
    <t>PARTICIULARS</t>
  </si>
  <si>
    <t>AMOUNT</t>
  </si>
  <si>
    <t>DEDUCTION</t>
  </si>
  <si>
    <t>NET-PAY</t>
  </si>
  <si>
    <t>TOAL</t>
  </si>
  <si>
    <t>GPF</t>
  </si>
  <si>
    <t>G.TOTAL</t>
  </si>
  <si>
    <t>NPS 10%</t>
  </si>
  <si>
    <t>PAN NO.-</t>
  </si>
  <si>
    <t>POST-</t>
  </si>
  <si>
    <t xml:space="preserve">POST- </t>
  </si>
  <si>
    <t xml:space="preserve">I-TAX </t>
  </si>
  <si>
    <t>total</t>
  </si>
  <si>
    <t>da gpf</t>
  </si>
  <si>
    <t>Bill NO/Dated</t>
  </si>
  <si>
    <t>Bill NO</t>
  </si>
  <si>
    <t>Dated</t>
  </si>
  <si>
    <t>Salary on Fixation</t>
  </si>
  <si>
    <t>Next Increments</t>
  </si>
  <si>
    <t>Calculation of Increments in 7th Pay</t>
  </si>
  <si>
    <t>DA RATES in 7th pay</t>
  </si>
  <si>
    <t>DA rates has been calculated as per rule (delcared by GoR) You can see the DA Rates here-</t>
  </si>
  <si>
    <t>HRA Rates  Applicable-7th pay</t>
  </si>
  <si>
    <t>NOTE-</t>
  </si>
  <si>
    <t>rajteachers.in</t>
  </si>
  <si>
    <r>
      <t xml:space="preserve">PLEASE FILL IN YELLOW CELLS 
RAJTEACHERS.IN
 </t>
    </r>
    <r>
      <rPr>
        <b/>
        <sz val="14"/>
        <color theme="1"/>
        <rFont val="Calibri"/>
        <family val="2"/>
        <scheme val="minor"/>
      </rPr>
      <t>(</t>
    </r>
    <r>
      <rPr>
        <b/>
        <sz val="14"/>
        <color theme="1"/>
        <rFont val="Kruti Dev 010"/>
      </rPr>
      <t>ftl ekg rd dk ,sfj;j cukuk gS ml ekg rd dk osru gh HkjsaA</t>
    </r>
    <r>
      <rPr>
        <b/>
        <sz val="14"/>
        <color theme="1"/>
        <rFont val="Arial"/>
        <family val="2"/>
      </rPr>
      <t>)
USE LEGAL SIZE PAPER FOR NPS EMPLOYEES ARREAR PRINTING.</t>
    </r>
  </si>
  <si>
    <t>Government Higher Secondary School</t>
  </si>
  <si>
    <t>Senior Teacher</t>
  </si>
  <si>
    <t>aaaa1234a</t>
  </si>
  <si>
    <t>Salary Already Drawn</t>
  </si>
  <si>
    <t>Was to be Drawn</t>
  </si>
  <si>
    <t xml:space="preserve">7th  PAY SALARY  ARRIER </t>
  </si>
  <si>
    <t>7th  PAY SALARY  ARRIER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</si>
</sst>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11"/>
      <color theme="1"/>
      <name val="Calibri"/>
      <family val="2"/>
      <scheme val="minor"/>
    </font>
    <font>
      <b/>
      <sz val="8"/>
      <name val="Arial"/>
      <family val="2"/>
    </font>
    <font>
      <b/>
      <sz val="10"/>
      <name val="Arial"/>
      <family val="2"/>
    </font>
    <font>
      <b/>
      <sz val="6"/>
      <name val="Arial"/>
      <family val="2"/>
    </font>
    <font>
      <u/>
      <sz val="11"/>
      <color theme="10"/>
      <name val="Calibri"/>
      <family val="2"/>
    </font>
    <font>
      <sz val="20"/>
      <color theme="1"/>
      <name val="Calibri"/>
      <family val="2"/>
      <scheme val="minor"/>
    </font>
    <font>
      <b/>
      <sz val="14"/>
      <color theme="1"/>
      <name val="Calibri"/>
      <family val="2"/>
      <scheme val="minor"/>
    </font>
    <font>
      <b/>
      <sz val="14"/>
      <color theme="1"/>
      <name val="Kruti Dev 010"/>
    </font>
    <font>
      <b/>
      <sz val="14"/>
      <color theme="1"/>
      <name val="Arial"/>
      <family val="2"/>
    </font>
    <font>
      <b/>
      <sz val="11"/>
      <color theme="1"/>
      <name val="Kruti Dev 010"/>
    </font>
    <font>
      <b/>
      <u/>
      <sz val="12"/>
      <color theme="1"/>
      <name val="Calibri"/>
      <family val="2"/>
      <scheme val="minor"/>
    </font>
    <font>
      <sz val="16"/>
      <color theme="1"/>
      <name val="Calibri"/>
      <family val="2"/>
      <scheme val="minor"/>
    </font>
    <font>
      <b/>
      <sz val="10"/>
      <color theme="1"/>
      <name val="Calibri"/>
      <family val="2"/>
      <scheme val="minor"/>
    </font>
    <font>
      <b/>
      <sz val="9"/>
      <color theme="1"/>
      <name val="Calibri"/>
      <family val="2"/>
      <scheme val="minor"/>
    </font>
    <font>
      <b/>
      <sz val="14"/>
      <color rgb="FFFF0000"/>
      <name val="Calibri"/>
      <family val="2"/>
      <scheme val="minor"/>
    </font>
    <font>
      <sz val="11"/>
      <color rgb="FFFF0000"/>
      <name val="Calibri"/>
      <family val="2"/>
      <scheme val="minor"/>
    </font>
    <font>
      <b/>
      <sz val="11"/>
      <color theme="1"/>
      <name val="Cambria"/>
      <family val="1"/>
      <scheme val="major"/>
    </font>
    <font>
      <sz val="14"/>
      <color rgb="FFFF0000"/>
      <name val="Calibri"/>
      <family val="2"/>
      <scheme val="minor"/>
    </font>
    <font>
      <b/>
      <sz val="12"/>
      <color theme="1"/>
      <name val="Calibri"/>
      <family val="2"/>
      <scheme val="minor"/>
    </font>
    <font>
      <sz val="10"/>
      <color theme="1"/>
      <name val="Calibri"/>
      <family val="2"/>
      <scheme val="minor"/>
    </font>
    <font>
      <b/>
      <u/>
      <sz val="16"/>
      <color rgb="FFFF0000"/>
      <name val="Calibri"/>
      <family val="2"/>
      <scheme val="minor"/>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2"/>
        <bgColor indexed="64"/>
      </patternFill>
    </fill>
    <fill>
      <patternFill patternType="solid">
        <fgColor theme="1"/>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top/>
      <bottom style="medium">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s>
  <cellStyleXfs count="2">
    <xf numFmtId="0" fontId="0" fillId="0" borderId="0"/>
    <xf numFmtId="0" fontId="5" fillId="0" borderId="0" applyNumberFormat="0" applyFill="0" applyBorder="0" applyAlignment="0" applyProtection="0">
      <alignment vertical="top"/>
      <protection locked="0"/>
    </xf>
  </cellStyleXfs>
  <cellXfs count="167">
    <xf numFmtId="0" fontId="0" fillId="0" borderId="0" xfId="0"/>
    <xf numFmtId="0" fontId="0" fillId="0" borderId="0" xfId="0" applyProtection="1">
      <protection hidden="1"/>
    </xf>
    <xf numFmtId="0" fontId="0" fillId="5" borderId="13" xfId="0" applyFill="1" applyBorder="1" applyAlignment="1" applyProtection="1">
      <alignment horizontal="left" wrapText="1"/>
      <protection hidden="1"/>
    </xf>
    <xf numFmtId="0" fontId="0" fillId="0" borderId="0" xfId="0" applyAlignment="1" applyProtection="1">
      <alignment wrapText="1"/>
      <protection hidden="1"/>
    </xf>
    <xf numFmtId="17" fontId="0" fillId="5" borderId="13" xfId="0" applyNumberFormat="1" applyFill="1" applyBorder="1" applyAlignment="1" applyProtection="1">
      <alignment horizontal="left"/>
      <protection hidden="1"/>
    </xf>
    <xf numFmtId="0" fontId="2" fillId="2" borderId="1" xfId="0" applyFont="1" applyFill="1" applyBorder="1" applyAlignment="1" applyProtection="1">
      <alignment horizontal="center" vertical="center"/>
      <protection hidden="1"/>
    </xf>
    <xf numFmtId="0" fontId="0" fillId="0" borderId="17" xfId="0" applyBorder="1" applyAlignment="1" applyProtection="1">
      <alignment horizontal="center"/>
      <protection hidden="1"/>
    </xf>
    <xf numFmtId="0" fontId="1" fillId="5" borderId="1" xfId="0" applyFont="1" applyFill="1" applyBorder="1" applyAlignment="1" applyProtection="1">
      <alignment horizontal="left" wrapText="1"/>
      <protection hidden="1"/>
    </xf>
    <xf numFmtId="0" fontId="1" fillId="5" borderId="15" xfId="0" applyFont="1" applyFill="1" applyBorder="1" applyAlignment="1" applyProtection="1">
      <alignment horizontal="left" wrapText="1"/>
      <protection hidden="1"/>
    </xf>
    <xf numFmtId="0" fontId="0" fillId="0" borderId="0" xfId="0" applyAlignment="1" applyProtection="1">
      <alignment horizontal="center"/>
      <protection hidden="1"/>
    </xf>
    <xf numFmtId="0" fontId="0" fillId="0" borderId="13" xfId="0" applyBorder="1" applyAlignment="1" applyProtection="1">
      <alignment horizontal="center"/>
      <protection hidden="1"/>
    </xf>
    <xf numFmtId="17" fontId="0" fillId="0" borderId="1" xfId="0" applyNumberFormat="1" applyBorder="1" applyAlignment="1" applyProtection="1">
      <alignment horizontal="center"/>
      <protection hidden="1"/>
    </xf>
    <xf numFmtId="0" fontId="0" fillId="2" borderId="1" xfId="0" applyFill="1" applyBorder="1" applyAlignment="1" applyProtection="1">
      <alignment horizontal="center"/>
      <protection hidden="1"/>
    </xf>
    <xf numFmtId="0" fontId="0" fillId="0" borderId="1" xfId="0" applyBorder="1" applyAlignment="1" applyProtection="1">
      <alignment horizontal="center"/>
      <protection hidden="1"/>
    </xf>
    <xf numFmtId="0" fontId="0" fillId="0" borderId="15" xfId="0" applyBorder="1" applyAlignment="1" applyProtection="1">
      <alignment horizontal="center"/>
      <protection hidden="1"/>
    </xf>
    <xf numFmtId="0" fontId="0" fillId="0" borderId="0" xfId="0" applyAlignment="1">
      <alignment horizontal="center" vertical="center"/>
    </xf>
    <xf numFmtId="0" fontId="7" fillId="4" borderId="1" xfId="0" applyFont="1" applyFill="1" applyBorder="1" applyAlignment="1" applyProtection="1">
      <alignment horizontal="left"/>
      <protection hidden="1"/>
    </xf>
    <xf numFmtId="0" fontId="7" fillId="0" borderId="1" xfId="0" applyFont="1" applyBorder="1" applyProtection="1">
      <protection hidden="1"/>
    </xf>
    <xf numFmtId="0" fontId="0" fillId="0" borderId="26" xfId="0" applyBorder="1" applyAlignment="1" applyProtection="1">
      <alignment horizontal="center"/>
      <protection hidden="1"/>
    </xf>
    <xf numFmtId="17" fontId="0" fillId="0" borderId="5" xfId="0" applyNumberFormat="1" applyBorder="1" applyAlignment="1" applyProtection="1">
      <alignment horizontal="center"/>
      <protection hidden="1"/>
    </xf>
    <xf numFmtId="0" fontId="0" fillId="2" borderId="5" xfId="0" applyFill="1" applyBorder="1" applyAlignment="1" applyProtection="1">
      <alignment horizontal="center"/>
      <protection hidden="1"/>
    </xf>
    <xf numFmtId="0" fontId="0" fillId="0" borderId="5" xfId="0" applyBorder="1" applyAlignment="1" applyProtection="1">
      <alignment horizontal="center"/>
      <protection hidden="1"/>
    </xf>
    <xf numFmtId="0" fontId="2" fillId="2" borderId="17" xfId="0" applyFont="1" applyFill="1" applyBorder="1" applyAlignment="1" applyProtection="1">
      <alignment horizontal="center"/>
      <protection hidden="1"/>
    </xf>
    <xf numFmtId="0" fontId="1" fillId="0" borderId="30" xfId="0" applyFont="1" applyBorder="1" applyAlignment="1" applyProtection="1">
      <alignment horizontal="center"/>
      <protection hidden="1"/>
    </xf>
    <xf numFmtId="0" fontId="0" fillId="0" borderId="32" xfId="0" applyBorder="1" applyAlignment="1" applyProtection="1">
      <alignment horizontal="center"/>
      <protection hidden="1"/>
    </xf>
    <xf numFmtId="0" fontId="0" fillId="0" borderId="1" xfId="0" applyBorder="1" applyAlignment="1" applyProtection="1">
      <alignment horizontal="center"/>
      <protection hidden="1"/>
    </xf>
    <xf numFmtId="0" fontId="2" fillId="2" borderId="17" xfId="0" applyFont="1" applyFill="1" applyBorder="1" applyAlignment="1" applyProtection="1">
      <alignment horizontal="center" vertical="center"/>
      <protection hidden="1"/>
    </xf>
    <xf numFmtId="0" fontId="0" fillId="0" borderId="13" xfId="0" applyBorder="1" applyAlignment="1" applyProtection="1">
      <alignment horizontal="center"/>
      <protection hidden="1"/>
    </xf>
    <xf numFmtId="0" fontId="14" fillId="0" borderId="28" xfId="0" applyFont="1" applyBorder="1" applyProtection="1">
      <protection hidden="1"/>
    </xf>
    <xf numFmtId="0" fontId="0" fillId="3" borderId="1" xfId="0" applyFill="1" applyBorder="1" applyAlignment="1" applyProtection="1">
      <alignment horizontal="center"/>
      <protection locked="0" hidden="1"/>
    </xf>
    <xf numFmtId="0" fontId="0" fillId="0" borderId="0" xfId="0" applyAlignment="1" applyProtection="1">
      <alignment horizontal="center"/>
      <protection hidden="1"/>
    </xf>
    <xf numFmtId="0" fontId="3" fillId="2" borderId="7" xfId="0" applyFont="1" applyFill="1" applyBorder="1" applyAlignment="1" applyProtection="1">
      <alignment horizontal="center" vertical="center"/>
      <protection hidden="1"/>
    </xf>
    <xf numFmtId="0" fontId="0" fillId="0" borderId="1" xfId="0" applyBorder="1" applyAlignment="1" applyProtection="1">
      <alignment horizontal="center"/>
      <protection hidden="1"/>
    </xf>
    <xf numFmtId="0" fontId="0" fillId="0" borderId="13" xfId="0" applyBorder="1" applyAlignment="1" applyProtection="1">
      <alignment horizontal="center"/>
      <protection hidden="1"/>
    </xf>
    <xf numFmtId="0" fontId="1" fillId="0" borderId="29" xfId="0" applyFont="1" applyBorder="1" applyAlignment="1" applyProtection="1">
      <alignment horizontal="center"/>
      <protection hidden="1"/>
    </xf>
    <xf numFmtId="0" fontId="2" fillId="2" borderId="17" xfId="0" applyFont="1" applyFill="1" applyBorder="1" applyAlignment="1" applyProtection="1">
      <alignment horizontal="center" vertical="center"/>
      <protection hidden="1"/>
    </xf>
    <xf numFmtId="0" fontId="10" fillId="0" borderId="0" xfId="0" applyFont="1" applyAlignment="1" applyProtection="1">
      <protection hidden="1"/>
    </xf>
    <xf numFmtId="0" fontId="14" fillId="0" borderId="34" xfId="0" applyFont="1" applyBorder="1" applyProtection="1">
      <protection hidden="1"/>
    </xf>
    <xf numFmtId="0" fontId="16" fillId="0" borderId="1" xfId="0" applyFont="1" applyBorder="1" applyAlignment="1" applyProtection="1">
      <alignment horizontal="center"/>
      <protection hidden="1"/>
    </xf>
    <xf numFmtId="0" fontId="16" fillId="0" borderId="15" xfId="0" applyFont="1" applyBorder="1" applyAlignment="1" applyProtection="1">
      <alignment horizontal="center"/>
      <protection hidden="1"/>
    </xf>
    <xf numFmtId="0" fontId="0" fillId="0" borderId="36" xfId="0" applyBorder="1" applyAlignment="1" applyProtection="1">
      <alignment horizontal="center"/>
      <protection hidden="1"/>
    </xf>
    <xf numFmtId="0" fontId="0" fillId="0" borderId="1" xfId="0" applyBorder="1" applyProtection="1">
      <protection hidden="1"/>
    </xf>
    <xf numFmtId="0" fontId="17" fillId="7" borderId="13" xfId="0" applyFont="1" applyFill="1" applyBorder="1" applyAlignment="1" applyProtection="1">
      <protection hidden="1"/>
    </xf>
    <xf numFmtId="0" fontId="17" fillId="7" borderId="15" xfId="0" applyFont="1" applyFill="1" applyBorder="1" applyAlignment="1" applyProtection="1">
      <protection hidden="1"/>
    </xf>
    <xf numFmtId="0" fontId="0" fillId="7" borderId="15" xfId="0" applyFill="1" applyBorder="1" applyProtection="1">
      <protection hidden="1"/>
    </xf>
    <xf numFmtId="0" fontId="0" fillId="7" borderId="13" xfId="0" applyFill="1" applyBorder="1" applyProtection="1">
      <protection hidden="1"/>
    </xf>
    <xf numFmtId="0" fontId="0" fillId="7" borderId="16" xfId="0" applyFill="1" applyBorder="1" applyProtection="1">
      <protection hidden="1"/>
    </xf>
    <xf numFmtId="0" fontId="0" fillId="7" borderId="18" xfId="0" applyFill="1" applyBorder="1" applyProtection="1">
      <protection hidden="1"/>
    </xf>
    <xf numFmtId="0" fontId="7" fillId="4" borderId="37" xfId="0" applyFont="1" applyFill="1" applyBorder="1" applyAlignment="1" applyProtection="1">
      <alignment horizontal="left"/>
      <protection hidden="1"/>
    </xf>
    <xf numFmtId="0" fontId="20" fillId="0" borderId="26" xfId="0" applyFont="1" applyBorder="1" applyAlignment="1" applyProtection="1">
      <alignment horizontal="center"/>
      <protection hidden="1"/>
    </xf>
    <xf numFmtId="17" fontId="20" fillId="0" borderId="5" xfId="0" applyNumberFormat="1" applyFont="1" applyBorder="1" applyAlignment="1" applyProtection="1">
      <alignment horizontal="center"/>
      <protection hidden="1"/>
    </xf>
    <xf numFmtId="0" fontId="20" fillId="2" borderId="5" xfId="0" applyFont="1" applyFill="1" applyBorder="1" applyAlignment="1" applyProtection="1">
      <alignment horizontal="center"/>
      <protection hidden="1"/>
    </xf>
    <xf numFmtId="0" fontId="20" fillId="0" borderId="5" xfId="0" applyFont="1" applyBorder="1" applyAlignment="1" applyProtection="1">
      <alignment horizontal="center"/>
      <protection hidden="1"/>
    </xf>
    <xf numFmtId="0" fontId="20" fillId="0" borderId="32" xfId="0" applyFont="1" applyBorder="1" applyAlignment="1" applyProtection="1">
      <alignment horizontal="center"/>
      <protection hidden="1"/>
    </xf>
    <xf numFmtId="0" fontId="20" fillId="0" borderId="1" xfId="0" applyFont="1" applyBorder="1" applyProtection="1">
      <protection hidden="1"/>
    </xf>
    <xf numFmtId="0" fontId="20" fillId="0" borderId="13" xfId="0" applyFont="1" applyBorder="1" applyAlignment="1" applyProtection="1">
      <alignment horizontal="center"/>
      <protection hidden="1"/>
    </xf>
    <xf numFmtId="17" fontId="20" fillId="0" borderId="1" xfId="0" applyNumberFormat="1" applyFont="1" applyBorder="1" applyAlignment="1" applyProtection="1">
      <alignment horizontal="center"/>
      <protection hidden="1"/>
    </xf>
    <xf numFmtId="0" fontId="20" fillId="2" borderId="1" xfId="0" applyFont="1" applyFill="1" applyBorder="1" applyAlignment="1" applyProtection="1">
      <alignment horizontal="center"/>
      <protection hidden="1"/>
    </xf>
    <xf numFmtId="0" fontId="20" fillId="0" borderId="1" xfId="0" applyFont="1" applyBorder="1" applyAlignment="1" applyProtection="1">
      <alignment horizontal="center"/>
      <protection hidden="1"/>
    </xf>
    <xf numFmtId="0" fontId="20" fillId="0" borderId="31" xfId="0" applyFont="1" applyBorder="1" applyAlignment="1" applyProtection="1">
      <alignment horizontal="center"/>
      <protection hidden="1"/>
    </xf>
    <xf numFmtId="0" fontId="20" fillId="0" borderId="27" xfId="0" applyFont="1" applyBorder="1" applyAlignment="1" applyProtection="1">
      <alignment horizontal="center"/>
      <protection hidden="1"/>
    </xf>
    <xf numFmtId="0" fontId="20" fillId="0" borderId="29" xfId="0" applyFont="1" applyBorder="1" applyAlignment="1" applyProtection="1">
      <alignment horizontal="center" textRotation="90"/>
      <protection hidden="1"/>
    </xf>
    <xf numFmtId="0" fontId="0" fillId="0" borderId="0" xfId="0" applyAlignment="1" applyProtection="1">
      <alignment textRotation="90"/>
      <protection hidden="1"/>
    </xf>
    <xf numFmtId="0" fontId="20" fillId="0" borderId="4" xfId="0" applyFont="1" applyBorder="1" applyAlignment="1" applyProtection="1">
      <alignment textRotation="90"/>
      <protection hidden="1"/>
    </xf>
    <xf numFmtId="9" fontId="0" fillId="3" borderId="1" xfId="0" applyNumberFormat="1" applyFill="1" applyBorder="1" applyAlignment="1" applyProtection="1">
      <alignment horizontal="center"/>
      <protection locked="0" hidden="1"/>
    </xf>
    <xf numFmtId="0" fontId="0" fillId="3" borderId="15" xfId="0" applyFill="1" applyBorder="1" applyAlignment="1" applyProtection="1">
      <alignment horizontal="center"/>
      <protection locked="0" hidden="1"/>
    </xf>
    <xf numFmtId="0" fontId="18" fillId="3" borderId="13" xfId="0" applyFont="1" applyFill="1" applyBorder="1" applyProtection="1">
      <protection locked="0" hidden="1"/>
    </xf>
    <xf numFmtId="0" fontId="0" fillId="0" borderId="1" xfId="0" applyBorder="1" applyAlignment="1" applyProtection="1">
      <alignment horizontal="center"/>
      <protection hidden="1"/>
    </xf>
    <xf numFmtId="0" fontId="0" fillId="0" borderId="0" xfId="0" applyAlignment="1" applyProtection="1">
      <alignment horizontal="center"/>
      <protection hidden="1"/>
    </xf>
    <xf numFmtId="0" fontId="0" fillId="0" borderId="13" xfId="0" applyBorder="1" applyAlignment="1" applyProtection="1">
      <alignment horizontal="center"/>
      <protection hidden="1"/>
    </xf>
    <xf numFmtId="0" fontId="20" fillId="0" borderId="29" xfId="0" applyFont="1" applyBorder="1" applyAlignment="1" applyProtection="1">
      <alignment horizontal="center" textRotation="90"/>
      <protection hidden="1"/>
    </xf>
    <xf numFmtId="0" fontId="0" fillId="2" borderId="0" xfId="0" applyFill="1" applyProtection="1">
      <protection hidden="1"/>
    </xf>
    <xf numFmtId="0" fontId="0" fillId="3" borderId="1" xfId="0" applyFill="1" applyBorder="1" applyAlignment="1" applyProtection="1">
      <alignment horizontal="center"/>
      <protection locked="0" hidden="1"/>
    </xf>
    <xf numFmtId="0" fontId="0" fillId="0" borderId="17" xfId="0" applyBorder="1" applyAlignment="1" applyProtection="1">
      <alignment horizontal="center"/>
      <protection hidden="1"/>
    </xf>
    <xf numFmtId="0" fontId="0" fillId="0" borderId="1" xfId="0" applyBorder="1" applyAlignment="1" applyProtection="1">
      <alignment horizontal="center"/>
      <protection hidden="1"/>
    </xf>
    <xf numFmtId="0" fontId="0" fillId="3" borderId="13" xfId="0" applyFill="1" applyBorder="1" applyAlignment="1" applyProtection="1">
      <alignment horizontal="center"/>
      <protection hidden="1"/>
    </xf>
    <xf numFmtId="17" fontId="0" fillId="3" borderId="1" xfId="0" applyNumberFormat="1" applyFill="1" applyBorder="1" applyAlignment="1" applyProtection="1">
      <alignment horizontal="center"/>
      <protection hidden="1"/>
    </xf>
    <xf numFmtId="0" fontId="0" fillId="3" borderId="1" xfId="0" applyFill="1" applyBorder="1" applyAlignment="1" applyProtection="1">
      <alignment horizontal="center"/>
      <protection hidden="1"/>
    </xf>
    <xf numFmtId="0" fontId="0" fillId="3" borderId="0" xfId="0" applyFill="1" applyAlignment="1" applyProtection="1">
      <alignment horizontal="center"/>
      <protection hidden="1"/>
    </xf>
    <xf numFmtId="0" fontId="1" fillId="0" borderId="39" xfId="0" applyFont="1" applyBorder="1" applyAlignment="1" applyProtection="1">
      <alignment horizontal="center"/>
      <protection hidden="1"/>
    </xf>
    <xf numFmtId="0" fontId="20" fillId="0" borderId="33" xfId="0" applyFont="1" applyBorder="1" applyAlignment="1" applyProtection="1">
      <alignment horizontal="center"/>
      <protection hidden="1"/>
    </xf>
    <xf numFmtId="0" fontId="20" fillId="0" borderId="4" xfId="0" applyFont="1" applyBorder="1" applyProtection="1">
      <protection hidden="1"/>
    </xf>
    <xf numFmtId="0" fontId="0" fillId="3" borderId="15" xfId="0" applyFill="1" applyBorder="1" applyAlignment="1" applyProtection="1">
      <alignment horizontal="center"/>
      <protection hidden="1"/>
    </xf>
    <xf numFmtId="0" fontId="16" fillId="3" borderId="13" xfId="0" applyFont="1" applyFill="1" applyBorder="1" applyAlignment="1" applyProtection="1">
      <alignment horizontal="center"/>
      <protection hidden="1"/>
    </xf>
    <xf numFmtId="17" fontId="16" fillId="3" borderId="1" xfId="0" applyNumberFormat="1" applyFont="1" applyFill="1" applyBorder="1" applyAlignment="1" applyProtection="1">
      <alignment horizontal="center"/>
      <protection hidden="1"/>
    </xf>
    <xf numFmtId="0" fontId="16" fillId="3" borderId="1" xfId="0" applyFont="1" applyFill="1" applyBorder="1" applyAlignment="1" applyProtection="1">
      <alignment horizontal="center"/>
      <protection hidden="1"/>
    </xf>
    <xf numFmtId="0" fontId="16" fillId="3" borderId="15" xfId="0" applyFont="1" applyFill="1" applyBorder="1" applyAlignment="1" applyProtection="1">
      <alignment horizontal="center"/>
      <protection hidden="1"/>
    </xf>
    <xf numFmtId="0" fontId="16" fillId="3" borderId="0" xfId="0" applyFont="1" applyFill="1" applyAlignment="1" applyProtection="1">
      <alignment horizontal="center"/>
      <protection hidden="1"/>
    </xf>
    <xf numFmtId="0" fontId="7" fillId="8" borderId="37" xfId="0" applyFont="1" applyFill="1" applyBorder="1" applyAlignment="1" applyProtection="1">
      <alignment horizontal="left"/>
      <protection hidden="1"/>
    </xf>
    <xf numFmtId="9" fontId="0" fillId="8" borderId="1" xfId="0" applyNumberFormat="1" applyFill="1" applyBorder="1" applyAlignment="1" applyProtection="1">
      <alignment horizontal="center"/>
      <protection locked="0" hidden="1"/>
    </xf>
    <xf numFmtId="0" fontId="0" fillId="3" borderId="23" xfId="0" applyFill="1" applyBorder="1" applyAlignment="1" applyProtection="1">
      <alignment horizontal="center"/>
      <protection locked="0" hidden="1"/>
    </xf>
    <xf numFmtId="0" fontId="0" fillId="3" borderId="1" xfId="0" applyFill="1" applyBorder="1" applyAlignment="1" applyProtection="1">
      <alignment horizontal="center"/>
      <protection locked="0" hidden="1"/>
    </xf>
    <xf numFmtId="0" fontId="0" fillId="3" borderId="23" xfId="0" applyFill="1" applyBorder="1" applyAlignment="1" applyProtection="1">
      <alignment horizontal="left"/>
      <protection locked="0" hidden="1"/>
    </xf>
    <xf numFmtId="0" fontId="0" fillId="3" borderId="1" xfId="0" applyFill="1" applyBorder="1" applyAlignment="1" applyProtection="1">
      <alignment horizontal="left"/>
      <protection locked="0" hidden="1"/>
    </xf>
    <xf numFmtId="0" fontId="16" fillId="3" borderId="24" xfId="0" applyFont="1" applyFill="1" applyBorder="1" applyAlignment="1" applyProtection="1">
      <alignment horizontal="left"/>
      <protection locked="0" hidden="1"/>
    </xf>
    <xf numFmtId="0" fontId="16" fillId="3" borderId="4" xfId="0" applyFont="1" applyFill="1" applyBorder="1" applyAlignment="1" applyProtection="1">
      <alignment horizontal="left"/>
      <protection locked="0" hidden="1"/>
    </xf>
    <xf numFmtId="0" fontId="18" fillId="0" borderId="1" xfId="0" applyFont="1" applyBorder="1" applyAlignment="1" applyProtection="1">
      <alignment horizontal="center" wrapText="1"/>
      <protection hidden="1"/>
    </xf>
    <xf numFmtId="0" fontId="18" fillId="0" borderId="1" xfId="0" applyFont="1" applyBorder="1" applyAlignment="1" applyProtection="1">
      <alignment horizontal="center"/>
      <protection hidden="1"/>
    </xf>
    <xf numFmtId="0" fontId="1" fillId="5" borderId="25" xfId="0" applyFont="1" applyFill="1" applyBorder="1" applyAlignment="1" applyProtection="1">
      <alignment horizontal="center"/>
      <protection hidden="1"/>
    </xf>
    <xf numFmtId="0" fontId="1" fillId="5" borderId="37" xfId="0" applyFont="1" applyFill="1" applyBorder="1" applyAlignment="1" applyProtection="1">
      <alignment horizontal="center"/>
      <protection hidden="1"/>
    </xf>
    <xf numFmtId="0" fontId="1" fillId="5" borderId="38" xfId="0" applyFont="1" applyFill="1" applyBorder="1" applyAlignment="1" applyProtection="1">
      <alignment horizontal="center"/>
      <protection hidden="1"/>
    </xf>
    <xf numFmtId="0" fontId="6" fillId="3" borderId="6" xfId="0" applyFont="1" applyFill="1" applyBorder="1" applyAlignment="1" applyProtection="1">
      <alignment horizontal="center" vertical="center" wrapText="1"/>
      <protection hidden="1"/>
    </xf>
    <xf numFmtId="0" fontId="6" fillId="3" borderId="7" xfId="0" applyFont="1" applyFill="1" applyBorder="1" applyAlignment="1" applyProtection="1">
      <alignment horizontal="center" vertical="center"/>
      <protection hidden="1"/>
    </xf>
    <xf numFmtId="0" fontId="6" fillId="3" borderId="19" xfId="0" applyFont="1" applyFill="1" applyBorder="1" applyAlignment="1" applyProtection="1">
      <alignment horizontal="center" vertical="center"/>
      <protection hidden="1"/>
    </xf>
    <xf numFmtId="0" fontId="6" fillId="3" borderId="13" xfId="0" applyFont="1" applyFill="1" applyBorder="1" applyAlignment="1" applyProtection="1">
      <alignment horizontal="center" vertical="center"/>
      <protection hidden="1"/>
    </xf>
    <xf numFmtId="0" fontId="6" fillId="3" borderId="1" xfId="0" applyFont="1" applyFill="1" applyBorder="1" applyAlignment="1" applyProtection="1">
      <alignment horizontal="center" vertical="center"/>
      <protection hidden="1"/>
    </xf>
    <xf numFmtId="0" fontId="6" fillId="3" borderId="15" xfId="0" applyFont="1" applyFill="1" applyBorder="1" applyAlignment="1" applyProtection="1">
      <alignment horizontal="center" vertical="center"/>
      <protection hidden="1"/>
    </xf>
    <xf numFmtId="0" fontId="6" fillId="3" borderId="16" xfId="0" applyFont="1" applyFill="1" applyBorder="1" applyAlignment="1" applyProtection="1">
      <alignment horizontal="center" vertical="center"/>
      <protection hidden="1"/>
    </xf>
    <xf numFmtId="0" fontId="6" fillId="3" borderId="17" xfId="0" applyFont="1" applyFill="1" applyBorder="1" applyAlignment="1" applyProtection="1">
      <alignment horizontal="center" vertical="center"/>
      <protection hidden="1"/>
    </xf>
    <xf numFmtId="0" fontId="6" fillId="3" borderId="18" xfId="0" applyFont="1" applyFill="1" applyBorder="1" applyAlignment="1" applyProtection="1">
      <alignment horizontal="center" vertical="center"/>
      <protection hidden="1"/>
    </xf>
    <xf numFmtId="9" fontId="0" fillId="3" borderId="1" xfId="0" applyNumberFormat="1" applyFill="1" applyBorder="1" applyAlignment="1" applyProtection="1">
      <alignment horizontal="center"/>
      <protection locked="0" hidden="1"/>
    </xf>
    <xf numFmtId="0" fontId="19" fillId="7" borderId="6" xfId="0" applyFont="1" applyFill="1" applyBorder="1" applyAlignment="1" applyProtection="1">
      <alignment horizontal="center"/>
      <protection hidden="1"/>
    </xf>
    <xf numFmtId="0" fontId="19" fillId="7" borderId="19" xfId="0" applyFont="1" applyFill="1" applyBorder="1" applyAlignment="1" applyProtection="1">
      <alignment horizontal="center"/>
      <protection hidden="1"/>
    </xf>
    <xf numFmtId="0" fontId="5" fillId="6" borderId="1" xfId="1" applyFill="1" applyBorder="1" applyAlignment="1" applyProtection="1">
      <alignment horizontal="center" vertical="center" wrapText="1"/>
      <protection hidden="1"/>
    </xf>
    <xf numFmtId="0" fontId="21" fillId="6" borderId="1" xfId="0" applyFont="1" applyFill="1" applyBorder="1" applyAlignment="1" applyProtection="1">
      <alignment horizontal="center" vertical="center" wrapText="1"/>
      <protection hidden="1"/>
    </xf>
    <xf numFmtId="0" fontId="15" fillId="6" borderId="1" xfId="0" applyFont="1" applyFill="1" applyBorder="1" applyAlignment="1" applyProtection="1">
      <alignment horizontal="center"/>
      <protection hidden="1"/>
    </xf>
    <xf numFmtId="0" fontId="11" fillId="0" borderId="20" xfId="0" applyFont="1" applyBorder="1" applyAlignment="1" applyProtection="1">
      <alignment horizontal="right"/>
      <protection hidden="1"/>
    </xf>
    <xf numFmtId="0" fontId="0" fillId="0" borderId="16" xfId="0" applyBorder="1" applyAlignment="1" applyProtection="1">
      <alignment horizontal="center"/>
      <protection hidden="1"/>
    </xf>
    <xf numFmtId="0" fontId="0" fillId="0" borderId="17" xfId="0" applyBorder="1" applyAlignment="1" applyProtection="1">
      <alignment horizontal="center"/>
      <protection hidden="1"/>
    </xf>
    <xf numFmtId="0" fontId="6" fillId="0" borderId="0" xfId="0" applyFont="1" applyAlignment="1" applyProtection="1">
      <alignment horizontal="center"/>
      <protection hidden="1"/>
    </xf>
    <xf numFmtId="0" fontId="0" fillId="0" borderId="2" xfId="0" applyBorder="1" applyAlignment="1" applyProtection="1">
      <alignment horizontal="center"/>
      <protection hidden="1"/>
    </xf>
    <xf numFmtId="0" fontId="0" fillId="0" borderId="3" xfId="0" applyBorder="1" applyAlignment="1" applyProtection="1">
      <alignment horizontal="center"/>
      <protection hidden="1"/>
    </xf>
    <xf numFmtId="0" fontId="0" fillId="0" borderId="0" xfId="0" applyBorder="1" applyAlignment="1" applyProtection="1">
      <alignment horizontal="center"/>
      <protection hidden="1"/>
    </xf>
    <xf numFmtId="0" fontId="0" fillId="0" borderId="0" xfId="0" applyAlignment="1" applyProtection="1">
      <alignment horizontal="center"/>
      <protection hidden="1"/>
    </xf>
    <xf numFmtId="0" fontId="2" fillId="2" borderId="6" xfId="0" applyFont="1" applyFill="1" applyBorder="1" applyAlignment="1" applyProtection="1">
      <alignment horizontal="center" vertical="center" textRotation="90"/>
      <protection hidden="1"/>
    </xf>
    <xf numFmtId="0" fontId="2" fillId="2" borderId="13" xfId="0" applyFont="1" applyFill="1" applyBorder="1" applyAlignment="1" applyProtection="1">
      <alignment horizontal="center" vertical="center" textRotation="90"/>
      <protection hidden="1"/>
    </xf>
    <xf numFmtId="0" fontId="2" fillId="2" borderId="7" xfId="0" applyFont="1" applyFill="1" applyBorder="1" applyAlignment="1" applyProtection="1">
      <alignment horizontal="center" vertical="center"/>
      <protection hidden="1"/>
    </xf>
    <xf numFmtId="0" fontId="2" fillId="2" borderId="1" xfId="0" applyFont="1" applyFill="1" applyBorder="1" applyAlignment="1" applyProtection="1">
      <alignment horizontal="center" vertical="center"/>
      <protection hidden="1"/>
    </xf>
    <xf numFmtId="0" fontId="3" fillId="2" borderId="7" xfId="0" applyFont="1" applyFill="1" applyBorder="1" applyAlignment="1" applyProtection="1">
      <alignment horizontal="center" vertical="center"/>
      <protection hidden="1"/>
    </xf>
    <xf numFmtId="0" fontId="3" fillId="2" borderId="8" xfId="0" applyFont="1" applyFill="1" applyBorder="1" applyAlignment="1" applyProtection="1">
      <alignment horizontal="center" vertical="center"/>
      <protection hidden="1"/>
    </xf>
    <xf numFmtId="0" fontId="3" fillId="2" borderId="9" xfId="0" applyFont="1" applyFill="1" applyBorder="1" applyAlignment="1" applyProtection="1">
      <alignment horizontal="center" vertical="center"/>
      <protection hidden="1"/>
    </xf>
    <xf numFmtId="0" fontId="3" fillId="2" borderId="10" xfId="0" applyFont="1" applyFill="1" applyBorder="1" applyAlignment="1" applyProtection="1">
      <alignment horizontal="center" vertical="center"/>
      <protection hidden="1"/>
    </xf>
    <xf numFmtId="0" fontId="0" fillId="0" borderId="11" xfId="0" applyBorder="1" applyAlignment="1" applyProtection="1">
      <alignment horizontal="center" textRotation="90" wrapText="1"/>
      <protection hidden="1"/>
    </xf>
    <xf numFmtId="0" fontId="0" fillId="0" borderId="5" xfId="0" applyBorder="1" applyAlignment="1" applyProtection="1">
      <alignment horizontal="center" textRotation="90" wrapText="1"/>
      <protection hidden="1"/>
    </xf>
    <xf numFmtId="0" fontId="0" fillId="0" borderId="22" xfId="0" applyBorder="1" applyAlignment="1" applyProtection="1">
      <alignment horizontal="center"/>
      <protection hidden="1"/>
    </xf>
    <xf numFmtId="0" fontId="0" fillId="0" borderId="21" xfId="0" applyBorder="1" applyAlignment="1" applyProtection="1">
      <alignment horizontal="center"/>
      <protection hidden="1"/>
    </xf>
    <xf numFmtId="0" fontId="4" fillId="2" borderId="11" xfId="0" applyFont="1" applyFill="1" applyBorder="1" applyAlignment="1" applyProtection="1">
      <alignment horizontal="center" vertical="center" textRotation="90" wrapText="1"/>
      <protection hidden="1"/>
    </xf>
    <xf numFmtId="0" fontId="4" fillId="2" borderId="5" xfId="0" applyFont="1" applyFill="1" applyBorder="1" applyAlignment="1" applyProtection="1">
      <alignment horizontal="center" vertical="center" textRotation="90" wrapText="1"/>
      <protection hidden="1"/>
    </xf>
    <xf numFmtId="0" fontId="2" fillId="2" borderId="12" xfId="0" applyFont="1" applyFill="1" applyBorder="1" applyAlignment="1" applyProtection="1">
      <alignment horizontal="center" vertical="center" textRotation="90" wrapText="1"/>
      <protection hidden="1"/>
    </xf>
    <xf numFmtId="0" fontId="2" fillId="2" borderId="14" xfId="0" applyFont="1" applyFill="1" applyBorder="1" applyAlignment="1" applyProtection="1">
      <alignment horizontal="center" vertical="center" textRotation="90" wrapText="1"/>
      <protection hidden="1"/>
    </xf>
    <xf numFmtId="0" fontId="1" fillId="0" borderId="1" xfId="0" applyFont="1" applyBorder="1" applyAlignment="1" applyProtection="1">
      <alignment horizontal="center"/>
      <protection hidden="1"/>
    </xf>
    <xf numFmtId="0" fontId="0" fillId="0" borderId="1" xfId="0" applyBorder="1" applyAlignment="1" applyProtection="1">
      <alignment horizontal="center"/>
      <protection hidden="1"/>
    </xf>
    <xf numFmtId="0" fontId="12" fillId="0" borderId="33" xfId="0" applyFont="1" applyBorder="1" applyAlignment="1" applyProtection="1">
      <alignment horizontal="center"/>
      <protection hidden="1"/>
    </xf>
    <xf numFmtId="0" fontId="12" fillId="0" borderId="0" xfId="0" applyFont="1" applyBorder="1" applyAlignment="1" applyProtection="1">
      <alignment horizontal="center"/>
      <protection hidden="1"/>
    </xf>
    <xf numFmtId="0" fontId="13" fillId="0" borderId="33" xfId="0" applyFont="1" applyBorder="1" applyAlignment="1" applyProtection="1">
      <alignment horizontal="center"/>
      <protection hidden="1"/>
    </xf>
    <xf numFmtId="0" fontId="13" fillId="0" borderId="0" xfId="0" applyFont="1" applyBorder="1" applyAlignment="1" applyProtection="1">
      <alignment horizontal="center"/>
      <protection hidden="1"/>
    </xf>
    <xf numFmtId="0" fontId="0" fillId="0" borderId="1" xfId="0" applyBorder="1" applyAlignment="1" applyProtection="1">
      <alignment horizontal="center" textRotation="90" wrapText="1"/>
      <protection hidden="1"/>
    </xf>
    <xf numFmtId="0" fontId="0" fillId="0" borderId="13" xfId="0" applyBorder="1" applyAlignment="1" applyProtection="1">
      <alignment horizontal="center"/>
      <protection hidden="1"/>
    </xf>
    <xf numFmtId="0" fontId="0" fillId="0" borderId="1" xfId="0" applyBorder="1" applyAlignment="1" applyProtection="1">
      <protection hidden="1"/>
    </xf>
    <xf numFmtId="14" fontId="0" fillId="0" borderId="1" xfId="0" applyNumberFormat="1" applyBorder="1" applyAlignment="1" applyProtection="1">
      <alignment horizontal="center"/>
      <protection hidden="1"/>
    </xf>
    <xf numFmtId="14" fontId="0" fillId="0" borderId="2" xfId="0" applyNumberFormat="1" applyBorder="1" applyAlignment="1" applyProtection="1">
      <alignment horizontal="center"/>
      <protection hidden="1"/>
    </xf>
    <xf numFmtId="0" fontId="0" fillId="0" borderId="35" xfId="0" applyBorder="1" applyAlignment="1" applyProtection="1">
      <alignment horizontal="center"/>
      <protection hidden="1"/>
    </xf>
    <xf numFmtId="0" fontId="1" fillId="0" borderId="8" xfId="0" applyFont="1" applyBorder="1" applyAlignment="1" applyProtection="1">
      <alignment horizontal="center" vertical="center"/>
      <protection hidden="1"/>
    </xf>
    <xf numFmtId="0" fontId="1" fillId="0" borderId="35" xfId="0" applyFont="1" applyBorder="1" applyAlignment="1" applyProtection="1">
      <alignment horizontal="center" vertical="center"/>
      <protection hidden="1"/>
    </xf>
    <xf numFmtId="0" fontId="2" fillId="2" borderId="16" xfId="0" applyFont="1" applyFill="1" applyBorder="1" applyAlignment="1" applyProtection="1">
      <alignment horizontal="center" vertical="center" textRotation="90"/>
      <protection hidden="1"/>
    </xf>
    <xf numFmtId="0" fontId="2" fillId="2" borderId="17" xfId="0" applyFont="1" applyFill="1" applyBorder="1" applyAlignment="1" applyProtection="1">
      <alignment horizontal="center" vertical="center"/>
      <protection hidden="1"/>
    </xf>
    <xf numFmtId="0" fontId="1" fillId="0" borderId="2" xfId="0" applyFont="1" applyBorder="1" applyAlignment="1" applyProtection="1">
      <alignment horizontal="center"/>
      <protection hidden="1"/>
    </xf>
    <xf numFmtId="0" fontId="1" fillId="0" borderId="23" xfId="0" applyFont="1" applyBorder="1" applyAlignment="1" applyProtection="1">
      <alignment horizontal="center"/>
      <protection hidden="1"/>
    </xf>
    <xf numFmtId="0" fontId="1" fillId="0" borderId="39" xfId="0" applyFont="1" applyBorder="1" applyAlignment="1" applyProtection="1">
      <alignment horizontal="center"/>
      <protection hidden="1"/>
    </xf>
    <xf numFmtId="0" fontId="1" fillId="0" borderId="34" xfId="0" applyFont="1" applyBorder="1" applyAlignment="1" applyProtection="1">
      <alignment horizontal="center"/>
      <protection hidden="1"/>
    </xf>
    <xf numFmtId="0" fontId="16" fillId="0" borderId="20" xfId="0" applyFont="1" applyBorder="1" applyAlignment="1" applyProtection="1">
      <alignment horizontal="center"/>
      <protection hidden="1"/>
    </xf>
    <xf numFmtId="0" fontId="20" fillId="0" borderId="40" xfId="0" applyFont="1" applyBorder="1" applyAlignment="1" applyProtection="1">
      <alignment horizontal="center" textRotation="90"/>
      <protection hidden="1"/>
    </xf>
    <xf numFmtId="0" fontId="20" fillId="0" borderId="34" xfId="0" applyFont="1" applyBorder="1" applyAlignment="1" applyProtection="1">
      <alignment horizontal="center" textRotation="90"/>
      <protection hidden="1"/>
    </xf>
    <xf numFmtId="0" fontId="0" fillId="0" borderId="28" xfId="0" applyBorder="1" applyAlignment="1" applyProtection="1">
      <alignment horizontal="center"/>
      <protection hidden="1"/>
    </xf>
    <xf numFmtId="0" fontId="0" fillId="0" borderId="29" xfId="0" applyBorder="1" applyAlignment="1" applyProtection="1">
      <alignment horizontal="center"/>
      <protection hidden="1"/>
    </xf>
    <xf numFmtId="0" fontId="1" fillId="0" borderId="29" xfId="0" applyFont="1" applyBorder="1" applyAlignment="1" applyProtection="1">
      <alignment horizontal="center"/>
      <protection hidden="1"/>
    </xf>
    <xf numFmtId="0" fontId="0" fillId="0" borderId="1" xfId="0" applyBorder="1" applyAlignment="1" applyProtection="1">
      <alignment horizontal="left"/>
      <protection hidden="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rajteachers.in/da-rates-in-7th-pay-commissio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3"/>
  <sheetViews>
    <sheetView tabSelected="1" zoomScale="85" zoomScaleNormal="85" workbookViewId="0">
      <selection activeCell="H25" sqref="H25"/>
    </sheetView>
  </sheetViews>
  <sheetFormatPr defaultColWidth="9.140625" defaultRowHeight="15" x14ac:dyDescent="0.25"/>
  <cols>
    <col min="1" max="1" width="50.5703125" style="1" customWidth="1"/>
    <col min="2" max="2" width="24.5703125" style="1" customWidth="1"/>
    <col min="3" max="3" width="24" style="1" customWidth="1"/>
    <col min="4" max="5" width="9.140625" style="1"/>
    <col min="6" max="6" width="20.42578125" style="1" customWidth="1"/>
    <col min="7" max="7" width="17.85546875" style="1" customWidth="1"/>
    <col min="8" max="8" width="9.140625" style="1"/>
    <col min="9" max="9" width="20.5703125" style="1" customWidth="1"/>
    <col min="10" max="10" width="22" style="1" customWidth="1"/>
    <col min="11" max="11" width="11.7109375" style="1" customWidth="1"/>
    <col min="12" max="16384" width="9.140625" style="1"/>
  </cols>
  <sheetData>
    <row r="1" spans="1:11" ht="18.75" x14ac:dyDescent="0.3">
      <c r="A1" s="17" t="s">
        <v>15</v>
      </c>
      <c r="B1" s="90" t="s">
        <v>54</v>
      </c>
      <c r="C1" s="91"/>
    </row>
    <row r="2" spans="1:11" ht="19.5" thickBot="1" x14ac:dyDescent="0.35">
      <c r="A2" s="16" t="s">
        <v>11</v>
      </c>
      <c r="B2" s="92"/>
      <c r="C2" s="93"/>
    </row>
    <row r="3" spans="1:11" ht="18.75" x14ac:dyDescent="0.3">
      <c r="A3" s="16" t="s">
        <v>12</v>
      </c>
      <c r="B3" s="94" t="s">
        <v>55</v>
      </c>
      <c r="C3" s="95"/>
      <c r="E3" s="101" t="s">
        <v>53</v>
      </c>
      <c r="F3" s="102"/>
      <c r="G3" s="102"/>
      <c r="H3" s="102"/>
      <c r="I3" s="102"/>
      <c r="J3" s="102"/>
      <c r="K3" s="103"/>
    </row>
    <row r="4" spans="1:11" ht="18.75" x14ac:dyDescent="0.3">
      <c r="A4" s="16" t="s">
        <v>20</v>
      </c>
      <c r="B4" s="92" t="s">
        <v>56</v>
      </c>
      <c r="C4" s="93"/>
      <c r="E4" s="104"/>
      <c r="F4" s="105"/>
      <c r="G4" s="105"/>
      <c r="H4" s="105"/>
      <c r="I4" s="105"/>
      <c r="J4" s="105"/>
      <c r="K4" s="106"/>
    </row>
    <row r="5" spans="1:11" ht="18.75" x14ac:dyDescent="0.3">
      <c r="A5" s="16" t="s">
        <v>21</v>
      </c>
      <c r="B5" s="92"/>
      <c r="C5" s="93"/>
      <c r="E5" s="104"/>
      <c r="F5" s="105"/>
      <c r="G5" s="105"/>
      <c r="H5" s="105"/>
      <c r="I5" s="105"/>
      <c r="J5" s="105"/>
      <c r="K5" s="106"/>
    </row>
    <row r="6" spans="1:11" ht="18.75" x14ac:dyDescent="0.3">
      <c r="A6" s="16" t="s">
        <v>22</v>
      </c>
      <c r="B6" s="110">
        <v>0.1</v>
      </c>
      <c r="C6" s="91"/>
      <c r="E6" s="104"/>
      <c r="F6" s="105"/>
      <c r="G6" s="105"/>
      <c r="H6" s="105"/>
      <c r="I6" s="105"/>
      <c r="J6" s="105"/>
      <c r="K6" s="106"/>
    </row>
    <row r="7" spans="1:11" ht="18.75" x14ac:dyDescent="0.3">
      <c r="A7" s="48" t="s">
        <v>50</v>
      </c>
      <c r="B7" s="64">
        <v>0.08</v>
      </c>
      <c r="C7" s="12"/>
      <c r="E7" s="104"/>
      <c r="F7" s="105"/>
      <c r="G7" s="105"/>
      <c r="H7" s="105"/>
      <c r="I7" s="105"/>
      <c r="J7" s="105"/>
      <c r="K7" s="106"/>
    </row>
    <row r="8" spans="1:11" ht="18.75" x14ac:dyDescent="0.3">
      <c r="A8" s="88"/>
      <c r="B8" s="89"/>
      <c r="C8" s="12"/>
      <c r="E8" s="104"/>
      <c r="F8" s="105"/>
      <c r="G8" s="105"/>
      <c r="H8" s="105"/>
      <c r="I8" s="105"/>
      <c r="J8" s="105"/>
      <c r="K8" s="106"/>
    </row>
    <row r="9" spans="1:11" x14ac:dyDescent="0.25">
      <c r="A9" s="98" t="s">
        <v>14</v>
      </c>
      <c r="B9" s="99"/>
      <c r="C9" s="100"/>
      <c r="E9" s="104"/>
      <c r="F9" s="105"/>
      <c r="G9" s="105"/>
      <c r="H9" s="105"/>
      <c r="I9" s="105"/>
      <c r="J9" s="105"/>
      <c r="K9" s="106"/>
    </row>
    <row r="10" spans="1:11" s="3" customFormat="1" x14ac:dyDescent="0.25">
      <c r="A10" s="2" t="s">
        <v>13</v>
      </c>
      <c r="B10" s="7" t="s">
        <v>58</v>
      </c>
      <c r="C10" s="8" t="s">
        <v>57</v>
      </c>
      <c r="E10" s="104"/>
      <c r="F10" s="105"/>
      <c r="G10" s="105"/>
      <c r="H10" s="105"/>
      <c r="I10" s="105"/>
      <c r="J10" s="105"/>
      <c r="K10" s="106"/>
    </row>
    <row r="11" spans="1:11" x14ac:dyDescent="0.25">
      <c r="A11" s="4">
        <v>42736</v>
      </c>
      <c r="B11" s="29">
        <v>63100</v>
      </c>
      <c r="C11" s="65">
        <v>61300</v>
      </c>
      <c r="E11" s="104"/>
      <c r="F11" s="105"/>
      <c r="G11" s="105"/>
      <c r="H11" s="105"/>
      <c r="I11" s="105"/>
      <c r="J11" s="105"/>
      <c r="K11" s="106"/>
    </row>
    <row r="12" spans="1:11" x14ac:dyDescent="0.25">
      <c r="A12" s="4">
        <v>42767</v>
      </c>
      <c r="B12" s="72">
        <v>63100</v>
      </c>
      <c r="C12" s="65">
        <v>61300</v>
      </c>
      <c r="E12" s="104"/>
      <c r="F12" s="105"/>
      <c r="G12" s="105"/>
      <c r="H12" s="105"/>
      <c r="I12" s="105"/>
      <c r="J12" s="105"/>
      <c r="K12" s="106"/>
    </row>
    <row r="13" spans="1:11" x14ac:dyDescent="0.25">
      <c r="A13" s="4">
        <v>42795</v>
      </c>
      <c r="B13" s="72">
        <v>63100</v>
      </c>
      <c r="C13" s="65">
        <v>61300</v>
      </c>
      <c r="E13" s="104"/>
      <c r="F13" s="105"/>
      <c r="G13" s="105"/>
      <c r="H13" s="105"/>
      <c r="I13" s="105"/>
      <c r="J13" s="105"/>
      <c r="K13" s="106"/>
    </row>
    <row r="14" spans="1:11" x14ac:dyDescent="0.25">
      <c r="A14" s="4">
        <v>42826</v>
      </c>
      <c r="B14" s="72">
        <v>63100</v>
      </c>
      <c r="C14" s="65">
        <v>61300</v>
      </c>
      <c r="E14" s="104"/>
      <c r="F14" s="105"/>
      <c r="G14" s="105"/>
      <c r="H14" s="105"/>
      <c r="I14" s="105"/>
      <c r="J14" s="105"/>
      <c r="K14" s="106"/>
    </row>
    <row r="15" spans="1:11" ht="15.75" thickBot="1" x14ac:dyDescent="0.3">
      <c r="A15" s="4">
        <v>42856</v>
      </c>
      <c r="B15" s="72">
        <v>63100</v>
      </c>
      <c r="C15" s="65">
        <v>61300</v>
      </c>
      <c r="E15" s="107"/>
      <c r="F15" s="108"/>
      <c r="G15" s="108"/>
      <c r="H15" s="108"/>
      <c r="I15" s="108"/>
      <c r="J15" s="108"/>
      <c r="K15" s="109"/>
    </row>
    <row r="16" spans="1:11" x14ac:dyDescent="0.25">
      <c r="A16" s="4">
        <v>42887</v>
      </c>
      <c r="B16" s="72">
        <v>63100</v>
      </c>
      <c r="C16" s="65">
        <v>61300</v>
      </c>
    </row>
    <row r="17" spans="1:12" ht="18.75" x14ac:dyDescent="0.3">
      <c r="A17" s="4">
        <v>42917</v>
      </c>
      <c r="B17" s="72">
        <v>63100</v>
      </c>
      <c r="C17" s="65">
        <v>61300</v>
      </c>
      <c r="E17" s="115" t="s">
        <v>51</v>
      </c>
      <c r="F17" s="115"/>
      <c r="G17" s="115"/>
      <c r="H17" s="115"/>
      <c r="I17" s="115"/>
      <c r="J17" s="115"/>
      <c r="K17" s="115"/>
      <c r="L17" s="115"/>
    </row>
    <row r="18" spans="1:12" ht="14.45" customHeight="1" x14ac:dyDescent="0.25">
      <c r="A18" s="4">
        <v>42948</v>
      </c>
      <c r="B18" s="72">
        <v>63100</v>
      </c>
      <c r="C18" s="65">
        <v>61300</v>
      </c>
      <c r="E18" s="114" t="s">
        <v>49</v>
      </c>
      <c r="F18" s="114"/>
      <c r="G18" s="114"/>
      <c r="H18" s="114"/>
      <c r="I18" s="114"/>
      <c r="J18" s="114"/>
      <c r="K18" s="114"/>
      <c r="L18" s="114"/>
    </row>
    <row r="19" spans="1:12" ht="15" customHeight="1" x14ac:dyDescent="0.25">
      <c r="A19" s="4">
        <v>42979</v>
      </c>
      <c r="B19" s="72">
        <v>63100</v>
      </c>
      <c r="C19" s="65">
        <v>61300</v>
      </c>
      <c r="E19" s="114"/>
      <c r="F19" s="114"/>
      <c r="G19" s="114"/>
      <c r="H19" s="114"/>
      <c r="I19" s="114"/>
      <c r="J19" s="114"/>
      <c r="K19" s="114"/>
      <c r="L19" s="114"/>
    </row>
    <row r="20" spans="1:12" ht="15.75" customHeight="1" x14ac:dyDescent="0.25">
      <c r="A20" s="4">
        <v>43009</v>
      </c>
      <c r="B20" s="72">
        <v>63100</v>
      </c>
      <c r="C20" s="65">
        <v>61300</v>
      </c>
      <c r="E20" s="113" t="s">
        <v>48</v>
      </c>
      <c r="F20" s="113"/>
      <c r="G20" s="113"/>
      <c r="H20" s="113"/>
      <c r="I20" s="113"/>
      <c r="J20" s="113"/>
      <c r="K20" s="113"/>
      <c r="L20" s="113"/>
    </row>
    <row r="21" spans="1:12" ht="15.75" thickBot="1" x14ac:dyDescent="0.3">
      <c r="A21" s="4">
        <v>43040</v>
      </c>
      <c r="B21" s="72">
        <v>63100</v>
      </c>
      <c r="C21" s="65">
        <v>61300</v>
      </c>
    </row>
    <row r="22" spans="1:12" ht="17.25" customHeight="1" x14ac:dyDescent="0.25">
      <c r="A22" s="4">
        <v>43070</v>
      </c>
      <c r="B22" s="72">
        <v>63100</v>
      </c>
      <c r="C22" s="65">
        <v>61300</v>
      </c>
      <c r="F22" s="111" t="s">
        <v>47</v>
      </c>
      <c r="G22" s="112"/>
      <c r="I22" s="111" t="s">
        <v>47</v>
      </c>
      <c r="J22" s="112"/>
    </row>
    <row r="23" spans="1:12" x14ac:dyDescent="0.25">
      <c r="A23" s="4">
        <v>43101</v>
      </c>
      <c r="B23" s="72">
        <v>63100</v>
      </c>
      <c r="C23" s="65">
        <v>61300</v>
      </c>
      <c r="D23" s="36"/>
      <c r="E23" s="36"/>
      <c r="F23" s="42" t="s">
        <v>45</v>
      </c>
      <c r="G23" s="43" t="s">
        <v>46</v>
      </c>
      <c r="H23" s="36"/>
      <c r="I23" s="42" t="s">
        <v>45</v>
      </c>
      <c r="J23" s="43" t="s">
        <v>46</v>
      </c>
      <c r="K23" s="36"/>
    </row>
    <row r="24" spans="1:12" ht="18.75" x14ac:dyDescent="0.3">
      <c r="A24" s="4">
        <v>43132</v>
      </c>
      <c r="B24" s="72">
        <v>63100</v>
      </c>
      <c r="C24" s="65">
        <v>61300</v>
      </c>
      <c r="F24" s="66">
        <f>B11</f>
        <v>63100</v>
      </c>
      <c r="G24" s="44">
        <f>F24</f>
        <v>63100</v>
      </c>
      <c r="I24" s="66">
        <f>C11</f>
        <v>61300</v>
      </c>
      <c r="J24" s="44">
        <f>I24</f>
        <v>61300</v>
      </c>
    </row>
    <row r="25" spans="1:12" x14ac:dyDescent="0.25">
      <c r="A25" s="4">
        <v>43160</v>
      </c>
      <c r="B25" s="72">
        <v>63100</v>
      </c>
      <c r="C25" s="65">
        <v>61300</v>
      </c>
      <c r="F25" s="45"/>
      <c r="G25" s="44">
        <f>ROUND(G24/100*3+G24,-2)</f>
        <v>65000</v>
      </c>
      <c r="I25" s="45"/>
      <c r="J25" s="44">
        <f>ROUND(J24/100*3+J24,-2)</f>
        <v>63100</v>
      </c>
    </row>
    <row r="26" spans="1:12" x14ac:dyDescent="0.25">
      <c r="A26" s="4">
        <v>43191</v>
      </c>
      <c r="B26" s="72">
        <v>63100</v>
      </c>
      <c r="C26" s="65">
        <v>61300</v>
      </c>
      <c r="F26" s="45"/>
      <c r="G26" s="44">
        <f t="shared" ref="G26:G33" si="0">ROUND(G25/100*3+G25,-2)</f>
        <v>67000</v>
      </c>
      <c r="I26" s="45"/>
      <c r="J26" s="44">
        <f t="shared" ref="J26:J33" si="1">ROUND(J25/100*3+J25,-2)</f>
        <v>65000</v>
      </c>
    </row>
    <row r="27" spans="1:12" x14ac:dyDescent="0.25">
      <c r="A27" s="4">
        <v>43221</v>
      </c>
      <c r="B27" s="72">
        <v>63100</v>
      </c>
      <c r="C27" s="65">
        <v>61300</v>
      </c>
      <c r="F27" s="45"/>
      <c r="G27" s="44">
        <f t="shared" si="0"/>
        <v>69000</v>
      </c>
      <c r="I27" s="45"/>
      <c r="J27" s="44">
        <f t="shared" si="1"/>
        <v>67000</v>
      </c>
    </row>
    <row r="28" spans="1:12" x14ac:dyDescent="0.25">
      <c r="A28" s="4">
        <v>43252</v>
      </c>
      <c r="B28" s="72">
        <v>63100</v>
      </c>
      <c r="C28" s="65">
        <v>61300</v>
      </c>
      <c r="F28" s="45"/>
      <c r="G28" s="44">
        <f t="shared" si="0"/>
        <v>71100</v>
      </c>
      <c r="I28" s="45"/>
      <c r="J28" s="44">
        <f t="shared" si="1"/>
        <v>69000</v>
      </c>
    </row>
    <row r="29" spans="1:12" x14ac:dyDescent="0.25">
      <c r="A29" s="4">
        <v>43282</v>
      </c>
      <c r="B29" s="72">
        <v>63100</v>
      </c>
      <c r="C29" s="65">
        <v>61300</v>
      </c>
      <c r="F29" s="45"/>
      <c r="G29" s="44">
        <f t="shared" si="0"/>
        <v>73200</v>
      </c>
      <c r="I29" s="45"/>
      <c r="J29" s="44">
        <f t="shared" si="1"/>
        <v>71100</v>
      </c>
    </row>
    <row r="30" spans="1:12" x14ac:dyDescent="0.25">
      <c r="A30" s="4">
        <v>43313</v>
      </c>
      <c r="B30" s="72">
        <v>63100</v>
      </c>
      <c r="C30" s="65">
        <v>61300</v>
      </c>
      <c r="F30" s="45"/>
      <c r="G30" s="44">
        <f t="shared" si="0"/>
        <v>75400</v>
      </c>
      <c r="I30" s="45"/>
      <c r="J30" s="44">
        <f t="shared" si="1"/>
        <v>73200</v>
      </c>
    </row>
    <row r="31" spans="1:12" x14ac:dyDescent="0.25">
      <c r="A31" s="4">
        <v>43344</v>
      </c>
      <c r="B31" s="72">
        <v>63100</v>
      </c>
      <c r="C31" s="65">
        <v>61300</v>
      </c>
      <c r="F31" s="45"/>
      <c r="G31" s="44">
        <f t="shared" si="0"/>
        <v>77700</v>
      </c>
      <c r="I31" s="45"/>
      <c r="J31" s="44">
        <f t="shared" si="1"/>
        <v>75400</v>
      </c>
    </row>
    <row r="32" spans="1:12" x14ac:dyDescent="0.25">
      <c r="A32" s="4">
        <v>43374</v>
      </c>
      <c r="B32" s="72">
        <v>63100</v>
      </c>
      <c r="C32" s="65">
        <v>61300</v>
      </c>
      <c r="F32" s="45"/>
      <c r="G32" s="44">
        <f t="shared" si="0"/>
        <v>80000</v>
      </c>
      <c r="I32" s="45"/>
      <c r="J32" s="44">
        <f t="shared" si="1"/>
        <v>77700</v>
      </c>
    </row>
    <row r="33" spans="1:11" ht="15.75" thickBot="1" x14ac:dyDescent="0.3">
      <c r="A33" s="4">
        <v>43405</v>
      </c>
      <c r="B33" s="72">
        <v>63100</v>
      </c>
      <c r="C33" s="65">
        <v>61300</v>
      </c>
      <c r="F33" s="46"/>
      <c r="G33" s="47">
        <f t="shared" si="0"/>
        <v>82400</v>
      </c>
      <c r="I33" s="46"/>
      <c r="J33" s="47">
        <f t="shared" si="1"/>
        <v>80000</v>
      </c>
    </row>
    <row r="34" spans="1:11" x14ac:dyDescent="0.25">
      <c r="A34" s="4">
        <v>43435</v>
      </c>
      <c r="B34" s="72">
        <v>63100</v>
      </c>
      <c r="C34" s="65">
        <v>61300</v>
      </c>
    </row>
    <row r="35" spans="1:11" x14ac:dyDescent="0.25">
      <c r="A35" s="4">
        <v>43466</v>
      </c>
      <c r="B35" s="72">
        <v>63100</v>
      </c>
      <c r="C35" s="65">
        <v>61300</v>
      </c>
      <c r="D35" s="96"/>
      <c r="E35" s="97"/>
      <c r="F35" s="97"/>
      <c r="G35" s="97"/>
      <c r="H35" s="97"/>
      <c r="I35" s="97"/>
      <c r="J35" s="97"/>
      <c r="K35" s="97"/>
    </row>
    <row r="36" spans="1:11" x14ac:dyDescent="0.25">
      <c r="A36" s="4">
        <v>43497</v>
      </c>
      <c r="B36" s="72">
        <v>63100</v>
      </c>
      <c r="C36" s="65">
        <v>61300</v>
      </c>
      <c r="D36" s="97"/>
      <c r="E36" s="97"/>
      <c r="F36" s="97"/>
      <c r="G36" s="97"/>
      <c r="H36" s="97"/>
      <c r="I36" s="97"/>
      <c r="J36" s="97"/>
      <c r="K36" s="97"/>
    </row>
    <row r="37" spans="1:11" x14ac:dyDescent="0.25">
      <c r="A37" s="4">
        <v>43525</v>
      </c>
      <c r="B37" s="72">
        <v>63100</v>
      </c>
      <c r="C37" s="65">
        <v>61300</v>
      </c>
      <c r="D37" s="97"/>
      <c r="E37" s="97"/>
      <c r="F37" s="97"/>
      <c r="G37" s="97"/>
      <c r="H37" s="97"/>
      <c r="I37" s="97"/>
      <c r="J37" s="97"/>
      <c r="K37" s="97"/>
    </row>
    <row r="38" spans="1:11" x14ac:dyDescent="0.25">
      <c r="A38" s="4">
        <v>43556</v>
      </c>
      <c r="B38" s="72">
        <v>63100</v>
      </c>
      <c r="C38" s="65">
        <v>61300</v>
      </c>
    </row>
    <row r="39" spans="1:11" x14ac:dyDescent="0.25">
      <c r="A39" s="4">
        <v>43586</v>
      </c>
      <c r="B39" s="72">
        <v>63100</v>
      </c>
      <c r="C39" s="65">
        <v>61300</v>
      </c>
    </row>
    <row r="40" spans="1:11" x14ac:dyDescent="0.25">
      <c r="A40" s="4">
        <v>43617</v>
      </c>
      <c r="B40" s="72">
        <v>63100</v>
      </c>
      <c r="C40" s="65">
        <v>61300</v>
      </c>
    </row>
    <row r="41" spans="1:11" s="71" customFormat="1" x14ac:dyDescent="0.25">
      <c r="A41" s="4">
        <v>43647</v>
      </c>
      <c r="B41" s="72">
        <v>63100</v>
      </c>
      <c r="C41" s="65">
        <v>61300</v>
      </c>
    </row>
    <row r="42" spans="1:11" s="71" customFormat="1" x14ac:dyDescent="0.25">
      <c r="A42" s="4">
        <v>43678</v>
      </c>
      <c r="B42" s="72">
        <v>63100</v>
      </c>
      <c r="C42" s="65">
        <v>61300</v>
      </c>
    </row>
    <row r="43" spans="1:11" s="71" customFormat="1" x14ac:dyDescent="0.25">
      <c r="A43" s="4">
        <v>43709</v>
      </c>
      <c r="B43" s="72">
        <v>63100</v>
      </c>
      <c r="C43" s="65">
        <v>61300</v>
      </c>
    </row>
    <row r="44" spans="1:11" x14ac:dyDescent="0.25">
      <c r="A44" s="4">
        <v>43739</v>
      </c>
      <c r="B44" s="72">
        <v>63100</v>
      </c>
      <c r="C44" s="65">
        <v>61300</v>
      </c>
    </row>
    <row r="45" spans="1:11" x14ac:dyDescent="0.25">
      <c r="A45" s="4">
        <v>43770</v>
      </c>
      <c r="B45" s="72">
        <v>63100</v>
      </c>
      <c r="C45" s="65">
        <v>61300</v>
      </c>
    </row>
    <row r="46" spans="1:11" x14ac:dyDescent="0.25">
      <c r="A46" s="4">
        <v>43800</v>
      </c>
      <c r="B46" s="72">
        <v>63100</v>
      </c>
      <c r="C46" s="65">
        <v>61300</v>
      </c>
    </row>
    <row r="47" spans="1:11" x14ac:dyDescent="0.25">
      <c r="A47" s="4">
        <v>43831</v>
      </c>
      <c r="B47" s="72">
        <v>63100</v>
      </c>
      <c r="C47" s="65">
        <v>61300</v>
      </c>
    </row>
    <row r="48" spans="1:11" x14ac:dyDescent="0.25">
      <c r="A48" s="4">
        <v>43862</v>
      </c>
      <c r="B48" s="72">
        <v>63100</v>
      </c>
      <c r="C48" s="65">
        <v>61300</v>
      </c>
    </row>
    <row r="49" spans="1:3" x14ac:dyDescent="0.25">
      <c r="A49" s="4">
        <v>43891</v>
      </c>
      <c r="B49" s="72">
        <v>63100</v>
      </c>
      <c r="C49" s="65">
        <v>61300</v>
      </c>
    </row>
    <row r="50" spans="1:3" x14ac:dyDescent="0.25">
      <c r="A50" s="4">
        <v>43922</v>
      </c>
      <c r="B50" s="72">
        <v>63100</v>
      </c>
      <c r="C50" s="65">
        <v>61300</v>
      </c>
    </row>
    <row r="51" spans="1:3" x14ac:dyDescent="0.25">
      <c r="A51" s="4">
        <v>43952</v>
      </c>
      <c r="B51" s="72">
        <v>63100</v>
      </c>
      <c r="C51" s="65">
        <v>61300</v>
      </c>
    </row>
    <row r="52" spans="1:3" x14ac:dyDescent="0.25">
      <c r="A52" s="4">
        <v>43983</v>
      </c>
      <c r="B52" s="72">
        <v>63100</v>
      </c>
      <c r="C52" s="65">
        <v>61300</v>
      </c>
    </row>
    <row r="53" spans="1:3" x14ac:dyDescent="0.25">
      <c r="A53" s="4">
        <v>44013</v>
      </c>
      <c r="B53" s="72">
        <v>63100</v>
      </c>
      <c r="C53" s="65">
        <v>61300</v>
      </c>
    </row>
  </sheetData>
  <sheetProtection password="C751" sheet="1" objects="1" scenarios="1"/>
  <mergeCells count="15">
    <mergeCell ref="D35:K37"/>
    <mergeCell ref="A9:C9"/>
    <mergeCell ref="E3:K15"/>
    <mergeCell ref="B6:C6"/>
    <mergeCell ref="F22:G22"/>
    <mergeCell ref="I22:J22"/>
    <mergeCell ref="E20:H20"/>
    <mergeCell ref="I20:L20"/>
    <mergeCell ref="E18:L19"/>
    <mergeCell ref="E17:L17"/>
    <mergeCell ref="B1:C1"/>
    <mergeCell ref="B4:C4"/>
    <mergeCell ref="B5:C5"/>
    <mergeCell ref="B2:C2"/>
    <mergeCell ref="B3:C3"/>
  </mergeCells>
  <hyperlinks>
    <hyperlink ref="E20:H20" r:id="rId1" display="DA RATES in 7th pay" xr:uid="{11BBAA4F-F5D5-4396-8A66-DAA02E7FAF02}"/>
  </hyperlinks>
  <pageMargins left="0.7" right="0.7" top="0.75" bottom="0.75" header="0.3" footer="0.3"/>
  <pageSetup paperSize="9" orientation="portrait" horizontalDpi="150" verticalDpi="15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8"/>
  <sheetViews>
    <sheetView view="pageLayout" topLeftCell="A29" workbookViewId="0">
      <selection activeCell="I15" sqref="I15"/>
    </sheetView>
  </sheetViews>
  <sheetFormatPr defaultColWidth="9.140625" defaultRowHeight="15" x14ac:dyDescent="0.25"/>
  <cols>
    <col min="1" max="1" width="5.42578125" style="9" customWidth="1"/>
    <col min="2" max="2" width="9.140625" style="9"/>
    <col min="3" max="3" width="7" style="9" customWidth="1"/>
    <col min="4" max="4" width="7.140625" style="9" customWidth="1"/>
    <col min="5" max="5" width="6.42578125" style="9" customWidth="1"/>
    <col min="6" max="7" width="7.42578125" style="9" customWidth="1"/>
    <col min="8" max="9" width="7.28515625" style="9" customWidth="1"/>
    <col min="10" max="10" width="7" style="9" customWidth="1"/>
    <col min="11" max="11" width="7.85546875" style="9" customWidth="1"/>
    <col min="12" max="12" width="8.28515625" style="9" customWidth="1"/>
    <col min="13" max="13" width="6" style="9" customWidth="1"/>
    <col min="14" max="14" width="7.42578125" style="9" customWidth="1"/>
    <col min="15" max="15" width="6.5703125" style="9" hidden="1" customWidth="1"/>
    <col min="16" max="17" width="7" style="9" customWidth="1"/>
    <col min="18" max="18" width="7.42578125" style="9" customWidth="1"/>
    <col min="19" max="16384" width="9.140625" style="9"/>
  </cols>
  <sheetData>
    <row r="1" spans="1:19" ht="26.25" x14ac:dyDescent="0.4">
      <c r="A1" s="119" t="str">
        <f>FACE!B1</f>
        <v>Government Higher Secondary School</v>
      </c>
      <c r="B1" s="119"/>
      <c r="C1" s="119"/>
      <c r="D1" s="119"/>
      <c r="E1" s="119"/>
      <c r="F1" s="119"/>
      <c r="G1" s="119"/>
      <c r="H1" s="119"/>
      <c r="I1" s="119"/>
      <c r="J1" s="119"/>
      <c r="K1" s="119"/>
      <c r="L1" s="119"/>
      <c r="M1" s="119"/>
      <c r="N1" s="119"/>
      <c r="O1" s="119"/>
      <c r="P1" s="119"/>
      <c r="Q1" s="119"/>
      <c r="R1" s="119"/>
      <c r="S1" s="119"/>
    </row>
    <row r="2" spans="1:19" x14ac:dyDescent="0.25">
      <c r="A2" s="120" t="s">
        <v>16</v>
      </c>
      <c r="B2" s="121"/>
      <c r="C2" s="121"/>
      <c r="D2" s="122">
        <f>FACE!B2</f>
        <v>0</v>
      </c>
      <c r="E2" s="122"/>
      <c r="F2" s="122"/>
      <c r="G2" s="122"/>
      <c r="H2" s="122"/>
      <c r="I2" s="122"/>
      <c r="J2" s="122"/>
      <c r="K2" s="122"/>
      <c r="L2" s="122"/>
      <c r="M2" s="123" t="s">
        <v>17</v>
      </c>
      <c r="N2" s="123"/>
      <c r="O2" s="123" t="str">
        <f>FACE!B3</f>
        <v>Senior Teacher</v>
      </c>
      <c r="P2" s="123"/>
      <c r="Q2" s="123"/>
      <c r="R2" s="123"/>
      <c r="S2" s="123"/>
    </row>
    <row r="3" spans="1:19" ht="15.75" thickBot="1" x14ac:dyDescent="0.3">
      <c r="A3" s="134" t="s">
        <v>18</v>
      </c>
      <c r="B3" s="134"/>
      <c r="C3" s="135">
        <f>FACE!B5</f>
        <v>0</v>
      </c>
      <c r="D3" s="135"/>
      <c r="E3" s="135"/>
      <c r="F3" s="135"/>
      <c r="G3" s="135"/>
      <c r="H3" s="135"/>
      <c r="I3" s="135"/>
      <c r="J3" s="135"/>
      <c r="K3" s="135"/>
      <c r="L3" s="135"/>
      <c r="M3" s="135" t="s">
        <v>19</v>
      </c>
      <c r="N3" s="135"/>
      <c r="O3" s="135" t="str">
        <f>FACE!B4</f>
        <v>aaaa1234a</v>
      </c>
      <c r="P3" s="135"/>
      <c r="Q3" s="135"/>
      <c r="R3" s="135"/>
      <c r="S3" s="135"/>
    </row>
    <row r="4" spans="1:19" x14ac:dyDescent="0.25">
      <c r="A4" s="124" t="s">
        <v>0</v>
      </c>
      <c r="B4" s="126" t="s">
        <v>1</v>
      </c>
      <c r="C4" s="128" t="s">
        <v>2</v>
      </c>
      <c r="D4" s="128"/>
      <c r="E4" s="128"/>
      <c r="F4" s="128"/>
      <c r="G4" s="128" t="s">
        <v>3</v>
      </c>
      <c r="H4" s="128"/>
      <c r="I4" s="128"/>
      <c r="J4" s="128"/>
      <c r="K4" s="129" t="s">
        <v>4</v>
      </c>
      <c r="L4" s="130"/>
      <c r="M4" s="130"/>
      <c r="N4" s="131"/>
      <c r="O4" s="132"/>
      <c r="P4" s="136" t="s">
        <v>23</v>
      </c>
      <c r="Q4" s="136" t="s">
        <v>5</v>
      </c>
      <c r="R4" s="136" t="s">
        <v>6</v>
      </c>
      <c r="S4" s="138" t="s">
        <v>41</v>
      </c>
    </row>
    <row r="5" spans="1:19" ht="53.25" customHeight="1" x14ac:dyDescent="0.25">
      <c r="A5" s="125"/>
      <c r="B5" s="127"/>
      <c r="C5" s="5" t="s">
        <v>7</v>
      </c>
      <c r="D5" s="5" t="s">
        <v>8</v>
      </c>
      <c r="E5" s="5" t="s">
        <v>9</v>
      </c>
      <c r="F5" s="5" t="s">
        <v>10</v>
      </c>
      <c r="G5" s="5" t="s">
        <v>7</v>
      </c>
      <c r="H5" s="5" t="s">
        <v>8</v>
      </c>
      <c r="I5" s="5" t="s">
        <v>9</v>
      </c>
      <c r="J5" s="5" t="s">
        <v>10</v>
      </c>
      <c r="K5" s="5" t="s">
        <v>7</v>
      </c>
      <c r="L5" s="5" t="s">
        <v>8</v>
      </c>
      <c r="M5" s="5" t="s">
        <v>9</v>
      </c>
      <c r="N5" s="5" t="s">
        <v>10</v>
      </c>
      <c r="O5" s="133"/>
      <c r="P5" s="137"/>
      <c r="Q5" s="137"/>
      <c r="R5" s="137"/>
      <c r="S5" s="139"/>
    </row>
    <row r="6" spans="1:19" x14ac:dyDescent="0.25">
      <c r="A6" s="10">
        <v>1</v>
      </c>
      <c r="B6" s="11">
        <v>42736</v>
      </c>
      <c r="C6" s="12">
        <f>FACE!B11</f>
        <v>63100</v>
      </c>
      <c r="D6" s="13">
        <f t="shared" ref="D6:D11" si="0">ROUND(C6/100*4,0)</f>
        <v>2524</v>
      </c>
      <c r="E6" s="74">
        <v>0</v>
      </c>
      <c r="F6" s="13">
        <f>C6+D6+E6</f>
        <v>65624</v>
      </c>
      <c r="G6" s="12">
        <f>FACE!C11</f>
        <v>61300</v>
      </c>
      <c r="H6" s="13">
        <f>ROUND(G6/100*4,0)</f>
        <v>2452</v>
      </c>
      <c r="I6" s="74">
        <v>0</v>
      </c>
      <c r="J6" s="13">
        <f>H6+I6</f>
        <v>2452</v>
      </c>
      <c r="K6" s="13">
        <f>C6-G6</f>
        <v>1800</v>
      </c>
      <c r="L6" s="13">
        <f t="shared" ref="L6:M6" si="1">D6-H6</f>
        <v>72</v>
      </c>
      <c r="M6" s="13">
        <f t="shared" si="1"/>
        <v>0</v>
      </c>
      <c r="N6" s="13">
        <f>K6+L6+M6</f>
        <v>1872</v>
      </c>
      <c r="O6" s="13"/>
      <c r="P6" s="13">
        <f>ROUND(N6*FACE!$B$6,0)</f>
        <v>187</v>
      </c>
      <c r="Q6" s="13">
        <f>O6+P6</f>
        <v>187</v>
      </c>
      <c r="R6" s="13">
        <f>N6-Q6</f>
        <v>1685</v>
      </c>
      <c r="S6" s="14"/>
    </row>
    <row r="7" spans="1:19" x14ac:dyDescent="0.25">
      <c r="A7" s="10">
        <v>2</v>
      </c>
      <c r="B7" s="11">
        <v>42767</v>
      </c>
      <c r="C7" s="12">
        <f>FACE!B12</f>
        <v>63100</v>
      </c>
      <c r="D7" s="13">
        <f t="shared" si="0"/>
        <v>2524</v>
      </c>
      <c r="E7" s="74">
        <v>0</v>
      </c>
      <c r="F7" s="13">
        <f t="shared" ref="F7:F14" si="2">C7+D7+E7</f>
        <v>65624</v>
      </c>
      <c r="G7" s="12">
        <f>FACE!C12</f>
        <v>61300</v>
      </c>
      <c r="H7" s="74">
        <f t="shared" ref="H7:H11" si="3">ROUND(G7/100*4,0)</f>
        <v>2452</v>
      </c>
      <c r="I7" s="74">
        <v>0</v>
      </c>
      <c r="J7" s="13">
        <f t="shared" ref="J7:J14" si="4">H7+I7</f>
        <v>2452</v>
      </c>
      <c r="K7" s="13">
        <f>C7-G7</f>
        <v>1800</v>
      </c>
      <c r="L7" s="13">
        <f>D7-H7</f>
        <v>72</v>
      </c>
      <c r="M7" s="13">
        <f>E7-I7</f>
        <v>0</v>
      </c>
      <c r="N7" s="13">
        <f>K7+L7+M7</f>
        <v>1872</v>
      </c>
      <c r="O7" s="13"/>
      <c r="P7" s="13">
        <f>ROUND(N7*FACE!$B$6,0)</f>
        <v>187</v>
      </c>
      <c r="Q7" s="13">
        <f t="shared" ref="Q7:Q14" si="5">O7+P7</f>
        <v>187</v>
      </c>
      <c r="R7" s="13">
        <f>N7-Q7</f>
        <v>1685</v>
      </c>
      <c r="S7" s="14"/>
    </row>
    <row r="8" spans="1:19" x14ac:dyDescent="0.25">
      <c r="A8" s="10">
        <v>3</v>
      </c>
      <c r="B8" s="11">
        <v>42795</v>
      </c>
      <c r="C8" s="12">
        <f>FACE!B13</f>
        <v>63100</v>
      </c>
      <c r="D8" s="13">
        <f t="shared" si="0"/>
        <v>2524</v>
      </c>
      <c r="E8" s="74">
        <v>0</v>
      </c>
      <c r="F8" s="13">
        <f t="shared" si="2"/>
        <v>65624</v>
      </c>
      <c r="G8" s="12">
        <f>FACE!C13</f>
        <v>61300</v>
      </c>
      <c r="H8" s="74">
        <f t="shared" si="3"/>
        <v>2452</v>
      </c>
      <c r="I8" s="74">
        <v>0</v>
      </c>
      <c r="J8" s="13">
        <f t="shared" si="4"/>
        <v>2452</v>
      </c>
      <c r="K8" s="13">
        <f t="shared" ref="K8:K14" si="6">C8-G8</f>
        <v>1800</v>
      </c>
      <c r="L8" s="13">
        <f t="shared" ref="L8:L14" si="7">D8-H8</f>
        <v>72</v>
      </c>
      <c r="M8" s="13">
        <f t="shared" ref="M8:M14" si="8">E8-I8</f>
        <v>0</v>
      </c>
      <c r="N8" s="13">
        <f t="shared" ref="N8:N14" si="9">K8+L8+M8</f>
        <v>1872</v>
      </c>
      <c r="O8" s="13"/>
      <c r="P8" s="13">
        <f>ROUND(N8*FACE!$B$6,0)</f>
        <v>187</v>
      </c>
      <c r="Q8" s="13">
        <f t="shared" si="5"/>
        <v>187</v>
      </c>
      <c r="R8" s="13">
        <f t="shared" ref="R8:R14" si="10">N8-Q8</f>
        <v>1685</v>
      </c>
      <c r="S8" s="14"/>
    </row>
    <row r="9" spans="1:19" x14ac:dyDescent="0.25">
      <c r="A9" s="10">
        <v>4</v>
      </c>
      <c r="B9" s="11">
        <v>42826</v>
      </c>
      <c r="C9" s="12">
        <f>FACE!B14</f>
        <v>63100</v>
      </c>
      <c r="D9" s="13">
        <f t="shared" si="0"/>
        <v>2524</v>
      </c>
      <c r="E9" s="74">
        <v>0</v>
      </c>
      <c r="F9" s="13">
        <f t="shared" si="2"/>
        <v>65624</v>
      </c>
      <c r="G9" s="12">
        <f>FACE!C14</f>
        <v>61300</v>
      </c>
      <c r="H9" s="74">
        <f t="shared" si="3"/>
        <v>2452</v>
      </c>
      <c r="I9" s="74">
        <v>0</v>
      </c>
      <c r="J9" s="13">
        <f t="shared" si="4"/>
        <v>2452</v>
      </c>
      <c r="K9" s="13">
        <f t="shared" si="6"/>
        <v>1800</v>
      </c>
      <c r="L9" s="13">
        <f t="shared" si="7"/>
        <v>72</v>
      </c>
      <c r="M9" s="13">
        <f t="shared" si="8"/>
        <v>0</v>
      </c>
      <c r="N9" s="13">
        <f t="shared" si="9"/>
        <v>1872</v>
      </c>
      <c r="O9" s="13"/>
      <c r="P9" s="13">
        <f>ROUND(N9*FACE!$B$6,0)</f>
        <v>187</v>
      </c>
      <c r="Q9" s="13">
        <f t="shared" si="5"/>
        <v>187</v>
      </c>
      <c r="R9" s="13">
        <f t="shared" si="10"/>
        <v>1685</v>
      </c>
      <c r="S9" s="14"/>
    </row>
    <row r="10" spans="1:19" x14ac:dyDescent="0.25">
      <c r="A10" s="10">
        <v>5</v>
      </c>
      <c r="B10" s="11">
        <v>42856</v>
      </c>
      <c r="C10" s="12">
        <f>FACE!B15</f>
        <v>63100</v>
      </c>
      <c r="D10" s="13">
        <f t="shared" si="0"/>
        <v>2524</v>
      </c>
      <c r="E10" s="74">
        <v>0</v>
      </c>
      <c r="F10" s="13">
        <f t="shared" si="2"/>
        <v>65624</v>
      </c>
      <c r="G10" s="12">
        <f>FACE!C15</f>
        <v>61300</v>
      </c>
      <c r="H10" s="74">
        <f t="shared" si="3"/>
        <v>2452</v>
      </c>
      <c r="I10" s="74">
        <v>0</v>
      </c>
      <c r="J10" s="13">
        <f t="shared" si="4"/>
        <v>2452</v>
      </c>
      <c r="K10" s="13">
        <f t="shared" si="6"/>
        <v>1800</v>
      </c>
      <c r="L10" s="13">
        <f t="shared" si="7"/>
        <v>72</v>
      </c>
      <c r="M10" s="13">
        <f t="shared" si="8"/>
        <v>0</v>
      </c>
      <c r="N10" s="13">
        <f t="shared" si="9"/>
        <v>1872</v>
      </c>
      <c r="O10" s="13"/>
      <c r="P10" s="13">
        <f>ROUND(N10*FACE!$B$6,0)</f>
        <v>187</v>
      </c>
      <c r="Q10" s="13">
        <f t="shared" si="5"/>
        <v>187</v>
      </c>
      <c r="R10" s="13">
        <f t="shared" si="10"/>
        <v>1685</v>
      </c>
      <c r="S10" s="14"/>
    </row>
    <row r="11" spans="1:19" x14ac:dyDescent="0.25">
      <c r="A11" s="10">
        <v>6</v>
      </c>
      <c r="B11" s="11">
        <v>42887</v>
      </c>
      <c r="C11" s="12">
        <f>FACE!B16</f>
        <v>63100</v>
      </c>
      <c r="D11" s="13">
        <f t="shared" si="0"/>
        <v>2524</v>
      </c>
      <c r="E11" s="74">
        <v>0</v>
      </c>
      <c r="F11" s="13">
        <f t="shared" si="2"/>
        <v>65624</v>
      </c>
      <c r="G11" s="12">
        <f>FACE!C16</f>
        <v>61300</v>
      </c>
      <c r="H11" s="74">
        <f t="shared" si="3"/>
        <v>2452</v>
      </c>
      <c r="I11" s="74">
        <v>0</v>
      </c>
      <c r="J11" s="13">
        <f t="shared" si="4"/>
        <v>2452</v>
      </c>
      <c r="K11" s="13">
        <f t="shared" si="6"/>
        <v>1800</v>
      </c>
      <c r="L11" s="13">
        <f t="shared" si="7"/>
        <v>72</v>
      </c>
      <c r="M11" s="13">
        <f t="shared" si="8"/>
        <v>0</v>
      </c>
      <c r="N11" s="13">
        <f t="shared" si="9"/>
        <v>1872</v>
      </c>
      <c r="O11" s="13"/>
      <c r="P11" s="13">
        <f>ROUND(N11*FACE!$B$6,0)</f>
        <v>187</v>
      </c>
      <c r="Q11" s="13">
        <f t="shared" si="5"/>
        <v>187</v>
      </c>
      <c r="R11" s="13">
        <f t="shared" si="10"/>
        <v>1685</v>
      </c>
      <c r="S11" s="14"/>
    </row>
    <row r="12" spans="1:19" s="78" customFormat="1" x14ac:dyDescent="0.25">
      <c r="A12" s="75">
        <v>7</v>
      </c>
      <c r="B12" s="76">
        <v>42917</v>
      </c>
      <c r="C12" s="77">
        <f>FACE!B17</f>
        <v>63100</v>
      </c>
      <c r="D12" s="77">
        <f>ROUND(C12/100*5,0)</f>
        <v>3155</v>
      </c>
      <c r="E12" s="74">
        <v>0</v>
      </c>
      <c r="F12" s="77">
        <f t="shared" si="2"/>
        <v>66255</v>
      </c>
      <c r="G12" s="77">
        <f>FACE!C17</f>
        <v>61300</v>
      </c>
      <c r="H12" s="74">
        <f>ROUND(G12/100*5,0)</f>
        <v>3065</v>
      </c>
      <c r="I12" s="74">
        <v>0</v>
      </c>
      <c r="J12" s="77">
        <f t="shared" si="4"/>
        <v>3065</v>
      </c>
      <c r="K12" s="77">
        <f t="shared" si="6"/>
        <v>1800</v>
      </c>
      <c r="L12" s="77">
        <f t="shared" si="7"/>
        <v>90</v>
      </c>
      <c r="M12" s="77">
        <f t="shared" si="8"/>
        <v>0</v>
      </c>
      <c r="N12" s="77">
        <f t="shared" si="9"/>
        <v>1890</v>
      </c>
      <c r="O12" s="77"/>
      <c r="P12" s="77">
        <f>ROUND(N12*FACE!$B$6,0)</f>
        <v>189</v>
      </c>
      <c r="Q12" s="77">
        <f t="shared" si="5"/>
        <v>189</v>
      </c>
      <c r="R12" s="77">
        <f t="shared" si="10"/>
        <v>1701</v>
      </c>
      <c r="S12" s="82"/>
    </row>
    <row r="13" spans="1:19" x14ac:dyDescent="0.25">
      <c r="A13" s="10">
        <v>8</v>
      </c>
      <c r="B13" s="11">
        <v>42948</v>
      </c>
      <c r="C13" s="12">
        <f>FACE!B18</f>
        <v>63100</v>
      </c>
      <c r="D13" s="13">
        <f>ROUND(C13/100*5,0)</f>
        <v>3155</v>
      </c>
      <c r="E13" s="74">
        <v>0</v>
      </c>
      <c r="F13" s="13">
        <f t="shared" si="2"/>
        <v>66255</v>
      </c>
      <c r="G13" s="12">
        <f>FACE!C18</f>
        <v>61300</v>
      </c>
      <c r="H13" s="74">
        <f t="shared" ref="H13:H17" si="11">ROUND(G13/100*5,0)</f>
        <v>3065</v>
      </c>
      <c r="I13" s="74">
        <v>0</v>
      </c>
      <c r="J13" s="13">
        <f t="shared" si="4"/>
        <v>3065</v>
      </c>
      <c r="K13" s="13">
        <f t="shared" si="6"/>
        <v>1800</v>
      </c>
      <c r="L13" s="13">
        <f t="shared" si="7"/>
        <v>90</v>
      </c>
      <c r="M13" s="13">
        <f t="shared" si="8"/>
        <v>0</v>
      </c>
      <c r="N13" s="13">
        <f t="shared" si="9"/>
        <v>1890</v>
      </c>
      <c r="O13" s="13"/>
      <c r="P13" s="13">
        <f>ROUND(N13*FACE!$B$6,0)</f>
        <v>189</v>
      </c>
      <c r="Q13" s="13">
        <f t="shared" si="5"/>
        <v>189</v>
      </c>
      <c r="R13" s="13">
        <f t="shared" si="10"/>
        <v>1701</v>
      </c>
      <c r="S13" s="14"/>
    </row>
    <row r="14" spans="1:19" x14ac:dyDescent="0.25">
      <c r="A14" s="10">
        <v>9</v>
      </c>
      <c r="B14" s="11">
        <v>42979</v>
      </c>
      <c r="C14" s="12">
        <f>FACE!B19</f>
        <v>63100</v>
      </c>
      <c r="D14" s="13">
        <f>ROUND(C14/100*5,0)</f>
        <v>3155</v>
      </c>
      <c r="E14" s="74">
        <v>0</v>
      </c>
      <c r="F14" s="13">
        <f t="shared" si="2"/>
        <v>66255</v>
      </c>
      <c r="G14" s="12">
        <f>FACE!C19</f>
        <v>61300</v>
      </c>
      <c r="H14" s="74">
        <f t="shared" si="11"/>
        <v>3065</v>
      </c>
      <c r="I14" s="74">
        <v>0</v>
      </c>
      <c r="J14" s="13">
        <f t="shared" si="4"/>
        <v>3065</v>
      </c>
      <c r="K14" s="13">
        <f t="shared" si="6"/>
        <v>1800</v>
      </c>
      <c r="L14" s="13">
        <f t="shared" si="7"/>
        <v>90</v>
      </c>
      <c r="M14" s="13">
        <f t="shared" si="8"/>
        <v>0</v>
      </c>
      <c r="N14" s="13">
        <f t="shared" si="9"/>
        <v>1890</v>
      </c>
      <c r="O14" s="13"/>
      <c r="P14" s="13">
        <f>ROUND(N14*FACE!$B$6,0)</f>
        <v>189</v>
      </c>
      <c r="Q14" s="13">
        <f t="shared" si="5"/>
        <v>189</v>
      </c>
      <c r="R14" s="13">
        <f t="shared" si="10"/>
        <v>1701</v>
      </c>
      <c r="S14" s="14"/>
    </row>
    <row r="15" spans="1:19" s="30" customFormat="1" x14ac:dyDescent="0.25">
      <c r="A15" s="33"/>
      <c r="B15" s="11">
        <v>43009</v>
      </c>
      <c r="C15" s="12">
        <f>FACE!B20</f>
        <v>63100</v>
      </c>
      <c r="D15" s="32">
        <f t="shared" ref="D15:D17" si="12">ROUND(C15/100*5,0)</f>
        <v>3155</v>
      </c>
      <c r="E15" s="32">
        <f>C15*FACE!$B$7</f>
        <v>5048</v>
      </c>
      <c r="F15" s="32">
        <f t="shared" ref="F15:F35" si="13">C15+D15+E15</f>
        <v>71303</v>
      </c>
      <c r="G15" s="12">
        <f>FACE!C20</f>
        <v>61300</v>
      </c>
      <c r="H15" s="74">
        <f t="shared" si="11"/>
        <v>3065</v>
      </c>
      <c r="I15" s="74">
        <f>G15*FACE!$B$7</f>
        <v>4904</v>
      </c>
      <c r="J15" s="32">
        <f t="shared" ref="J15:J35" si="14">H15+I15</f>
        <v>7969</v>
      </c>
      <c r="K15" s="32">
        <f t="shared" ref="K15:K35" si="15">C15-G15</f>
        <v>1800</v>
      </c>
      <c r="L15" s="32">
        <f t="shared" ref="L15:L35" si="16">D15-H15</f>
        <v>90</v>
      </c>
      <c r="M15" s="32">
        <f t="shared" ref="M15:M35" si="17">E15-I15</f>
        <v>144</v>
      </c>
      <c r="N15" s="32">
        <f t="shared" ref="N15:N35" si="18">K15+L15+M15</f>
        <v>2034</v>
      </c>
      <c r="O15" s="32"/>
      <c r="P15" s="32">
        <f>ROUND(N15*FACE!$B$6,0)</f>
        <v>203</v>
      </c>
      <c r="Q15" s="32">
        <f t="shared" ref="Q15:Q35" si="19">O15+P15</f>
        <v>203</v>
      </c>
      <c r="R15" s="32">
        <f t="shared" ref="R15:R35" si="20">N15-Q15</f>
        <v>1831</v>
      </c>
      <c r="S15" s="14"/>
    </row>
    <row r="16" spans="1:19" s="30" customFormat="1" x14ac:dyDescent="0.25">
      <c r="A16" s="33"/>
      <c r="B16" s="11">
        <v>43040</v>
      </c>
      <c r="C16" s="12">
        <f>FACE!B21</f>
        <v>63100</v>
      </c>
      <c r="D16" s="32">
        <f t="shared" si="12"/>
        <v>3155</v>
      </c>
      <c r="E16" s="32">
        <f>C16*FACE!$B$7</f>
        <v>5048</v>
      </c>
      <c r="F16" s="32">
        <f t="shared" si="13"/>
        <v>71303</v>
      </c>
      <c r="G16" s="12">
        <f>FACE!C21</f>
        <v>61300</v>
      </c>
      <c r="H16" s="74">
        <f t="shared" si="11"/>
        <v>3065</v>
      </c>
      <c r="I16" s="74">
        <f>G16*FACE!$B$7</f>
        <v>4904</v>
      </c>
      <c r="J16" s="32">
        <f t="shared" si="14"/>
        <v>7969</v>
      </c>
      <c r="K16" s="32">
        <f t="shared" si="15"/>
        <v>1800</v>
      </c>
      <c r="L16" s="32">
        <f t="shared" si="16"/>
        <v>90</v>
      </c>
      <c r="M16" s="32">
        <f t="shared" si="17"/>
        <v>144</v>
      </c>
      <c r="N16" s="32">
        <f t="shared" si="18"/>
        <v>2034</v>
      </c>
      <c r="O16" s="32"/>
      <c r="P16" s="32">
        <f>ROUND(N16*FACE!$B$6,0)</f>
        <v>203</v>
      </c>
      <c r="Q16" s="32">
        <f t="shared" si="19"/>
        <v>203</v>
      </c>
      <c r="R16" s="32">
        <f t="shared" si="20"/>
        <v>1831</v>
      </c>
      <c r="S16" s="14"/>
    </row>
    <row r="17" spans="1:19" s="30" customFormat="1" x14ac:dyDescent="0.25">
      <c r="A17" s="33"/>
      <c r="B17" s="11">
        <v>43070</v>
      </c>
      <c r="C17" s="12">
        <f>FACE!B22</f>
        <v>63100</v>
      </c>
      <c r="D17" s="32">
        <f t="shared" si="12"/>
        <v>3155</v>
      </c>
      <c r="E17" s="32">
        <f>C17*FACE!$B$7</f>
        <v>5048</v>
      </c>
      <c r="F17" s="32">
        <f t="shared" si="13"/>
        <v>71303</v>
      </c>
      <c r="G17" s="12">
        <f>FACE!C22</f>
        <v>61300</v>
      </c>
      <c r="H17" s="74">
        <f t="shared" si="11"/>
        <v>3065</v>
      </c>
      <c r="I17" s="74">
        <f>G17*FACE!$B$7</f>
        <v>4904</v>
      </c>
      <c r="J17" s="32">
        <f t="shared" si="14"/>
        <v>7969</v>
      </c>
      <c r="K17" s="32">
        <f t="shared" si="15"/>
        <v>1800</v>
      </c>
      <c r="L17" s="32">
        <f t="shared" si="16"/>
        <v>90</v>
      </c>
      <c r="M17" s="32">
        <f t="shared" si="17"/>
        <v>144</v>
      </c>
      <c r="N17" s="32">
        <f t="shared" si="18"/>
        <v>2034</v>
      </c>
      <c r="O17" s="32"/>
      <c r="P17" s="32">
        <f>ROUND(N17*FACE!$B$6,0)</f>
        <v>203</v>
      </c>
      <c r="Q17" s="32">
        <f t="shared" si="19"/>
        <v>203</v>
      </c>
      <c r="R17" s="32">
        <f t="shared" si="20"/>
        <v>1831</v>
      </c>
      <c r="S17" s="14"/>
    </row>
    <row r="18" spans="1:19" s="87" customFormat="1" x14ac:dyDescent="0.25">
      <c r="A18" s="83"/>
      <c r="B18" s="84">
        <v>43101</v>
      </c>
      <c r="C18" s="85">
        <f>FACE!B23</f>
        <v>63100</v>
      </c>
      <c r="D18" s="85">
        <f>ROUND(C18/100*7,0)</f>
        <v>4417</v>
      </c>
      <c r="E18" s="77">
        <f>C18*FACE!$B$7</f>
        <v>5048</v>
      </c>
      <c r="F18" s="85">
        <f t="shared" si="13"/>
        <v>72565</v>
      </c>
      <c r="G18" s="85">
        <f>FACE!C23</f>
        <v>61300</v>
      </c>
      <c r="H18" s="74">
        <f>ROUND(G18/100*7,0)</f>
        <v>4291</v>
      </c>
      <c r="I18" s="74">
        <f>G18*FACE!$B$7</f>
        <v>4904</v>
      </c>
      <c r="J18" s="85">
        <f t="shared" si="14"/>
        <v>9195</v>
      </c>
      <c r="K18" s="85">
        <f t="shared" si="15"/>
        <v>1800</v>
      </c>
      <c r="L18" s="85">
        <f t="shared" si="16"/>
        <v>126</v>
      </c>
      <c r="M18" s="85">
        <f t="shared" si="17"/>
        <v>144</v>
      </c>
      <c r="N18" s="85">
        <f t="shared" si="18"/>
        <v>2070</v>
      </c>
      <c r="O18" s="85"/>
      <c r="P18" s="85">
        <f>ROUND(N18*FACE!$B$6,0)</f>
        <v>207</v>
      </c>
      <c r="Q18" s="85">
        <f t="shared" si="19"/>
        <v>207</v>
      </c>
      <c r="R18" s="85">
        <f t="shared" si="20"/>
        <v>1863</v>
      </c>
      <c r="S18" s="86">
        <f>ROUND(C18/100*2-G18/100*2,0)</f>
        <v>36</v>
      </c>
    </row>
    <row r="19" spans="1:19" s="30" customFormat="1" x14ac:dyDescent="0.25">
      <c r="A19" s="33"/>
      <c r="B19" s="11">
        <v>43132</v>
      </c>
      <c r="C19" s="12">
        <f>FACE!B24</f>
        <v>63100</v>
      </c>
      <c r="D19" s="32">
        <f t="shared" ref="D19:D23" si="21">ROUND(C19/100*7,0)</f>
        <v>4417</v>
      </c>
      <c r="E19" s="32">
        <f>C19*FACE!$B$7</f>
        <v>5048</v>
      </c>
      <c r="F19" s="32">
        <f t="shared" si="13"/>
        <v>72565</v>
      </c>
      <c r="G19" s="12">
        <f>FACE!C24</f>
        <v>61300</v>
      </c>
      <c r="H19" s="74">
        <f t="shared" ref="H19:H23" si="22">ROUND(G19/100*7,0)</f>
        <v>4291</v>
      </c>
      <c r="I19" s="74">
        <f>G19*FACE!$B$7</f>
        <v>4904</v>
      </c>
      <c r="J19" s="32">
        <f t="shared" si="14"/>
        <v>9195</v>
      </c>
      <c r="K19" s="32">
        <f t="shared" si="15"/>
        <v>1800</v>
      </c>
      <c r="L19" s="32">
        <f t="shared" si="16"/>
        <v>126</v>
      </c>
      <c r="M19" s="32">
        <f t="shared" si="17"/>
        <v>144</v>
      </c>
      <c r="N19" s="32">
        <f t="shared" si="18"/>
        <v>2070</v>
      </c>
      <c r="O19" s="32"/>
      <c r="P19" s="32">
        <f>ROUND(N19*FACE!$B$6,0)</f>
        <v>207</v>
      </c>
      <c r="Q19" s="32">
        <f t="shared" si="19"/>
        <v>207</v>
      </c>
      <c r="R19" s="32">
        <f t="shared" si="20"/>
        <v>1863</v>
      </c>
      <c r="S19" s="39">
        <f>ROUND(C19/100*2-G19/100*2,0)</f>
        <v>36</v>
      </c>
    </row>
    <row r="20" spans="1:19" s="30" customFormat="1" x14ac:dyDescent="0.25">
      <c r="A20" s="33"/>
      <c r="B20" s="11">
        <v>43160</v>
      </c>
      <c r="C20" s="12">
        <f>FACE!B25</f>
        <v>63100</v>
      </c>
      <c r="D20" s="32">
        <f t="shared" si="21"/>
        <v>4417</v>
      </c>
      <c r="E20" s="32">
        <f>C20*FACE!$B$7</f>
        <v>5048</v>
      </c>
      <c r="F20" s="32">
        <f t="shared" si="13"/>
        <v>72565</v>
      </c>
      <c r="G20" s="12">
        <f>FACE!C25</f>
        <v>61300</v>
      </c>
      <c r="H20" s="74">
        <f t="shared" si="22"/>
        <v>4291</v>
      </c>
      <c r="I20" s="74">
        <f>G20*FACE!$B$7</f>
        <v>4904</v>
      </c>
      <c r="J20" s="32">
        <f t="shared" si="14"/>
        <v>9195</v>
      </c>
      <c r="K20" s="32">
        <f t="shared" si="15"/>
        <v>1800</v>
      </c>
      <c r="L20" s="32">
        <f t="shared" si="16"/>
        <v>126</v>
      </c>
      <c r="M20" s="32">
        <f t="shared" si="17"/>
        <v>144</v>
      </c>
      <c r="N20" s="32">
        <f t="shared" si="18"/>
        <v>2070</v>
      </c>
      <c r="O20" s="32"/>
      <c r="P20" s="32">
        <f>ROUND(N20*FACE!$B$6,0)</f>
        <v>207</v>
      </c>
      <c r="Q20" s="32">
        <f t="shared" si="19"/>
        <v>207</v>
      </c>
      <c r="R20" s="32">
        <f t="shared" si="20"/>
        <v>1863</v>
      </c>
      <c r="S20" s="14"/>
    </row>
    <row r="21" spans="1:19" s="30" customFormat="1" x14ac:dyDescent="0.25">
      <c r="A21" s="33"/>
      <c r="B21" s="11">
        <v>43191</v>
      </c>
      <c r="C21" s="12">
        <f>FACE!B26</f>
        <v>63100</v>
      </c>
      <c r="D21" s="32">
        <f t="shared" si="21"/>
        <v>4417</v>
      </c>
      <c r="E21" s="32">
        <f>C21*FACE!$B$7</f>
        <v>5048</v>
      </c>
      <c r="F21" s="32">
        <f t="shared" si="13"/>
        <v>72565</v>
      </c>
      <c r="G21" s="12">
        <f>FACE!C26</f>
        <v>61300</v>
      </c>
      <c r="H21" s="74">
        <f t="shared" si="22"/>
        <v>4291</v>
      </c>
      <c r="I21" s="74">
        <f>G21*FACE!$B$7</f>
        <v>4904</v>
      </c>
      <c r="J21" s="32">
        <f t="shared" si="14"/>
        <v>9195</v>
      </c>
      <c r="K21" s="32">
        <f t="shared" si="15"/>
        <v>1800</v>
      </c>
      <c r="L21" s="32">
        <f t="shared" si="16"/>
        <v>126</v>
      </c>
      <c r="M21" s="32">
        <f t="shared" si="17"/>
        <v>144</v>
      </c>
      <c r="N21" s="32">
        <f t="shared" si="18"/>
        <v>2070</v>
      </c>
      <c r="O21" s="32"/>
      <c r="P21" s="32">
        <f>ROUND(N21*FACE!$B$6,0)</f>
        <v>207</v>
      </c>
      <c r="Q21" s="32">
        <f t="shared" si="19"/>
        <v>207</v>
      </c>
      <c r="R21" s="32">
        <f t="shared" si="20"/>
        <v>1863</v>
      </c>
      <c r="S21" s="14"/>
    </row>
    <row r="22" spans="1:19" s="30" customFormat="1" x14ac:dyDescent="0.25">
      <c r="A22" s="33"/>
      <c r="B22" s="11">
        <v>43221</v>
      </c>
      <c r="C22" s="12">
        <f>FACE!B27</f>
        <v>63100</v>
      </c>
      <c r="D22" s="32">
        <f t="shared" si="21"/>
        <v>4417</v>
      </c>
      <c r="E22" s="32">
        <f>C22*FACE!$B$7</f>
        <v>5048</v>
      </c>
      <c r="F22" s="32">
        <f t="shared" si="13"/>
        <v>72565</v>
      </c>
      <c r="G22" s="12">
        <f>FACE!C27</f>
        <v>61300</v>
      </c>
      <c r="H22" s="74">
        <f t="shared" si="22"/>
        <v>4291</v>
      </c>
      <c r="I22" s="74">
        <f>G22*FACE!$B$7</f>
        <v>4904</v>
      </c>
      <c r="J22" s="32">
        <f t="shared" si="14"/>
        <v>9195</v>
      </c>
      <c r="K22" s="32">
        <f t="shared" si="15"/>
        <v>1800</v>
      </c>
      <c r="L22" s="32">
        <f t="shared" si="16"/>
        <v>126</v>
      </c>
      <c r="M22" s="32">
        <f t="shared" si="17"/>
        <v>144</v>
      </c>
      <c r="N22" s="32">
        <f t="shared" si="18"/>
        <v>2070</v>
      </c>
      <c r="O22" s="32"/>
      <c r="P22" s="32">
        <f>ROUND(N22*FACE!$B$6,0)</f>
        <v>207</v>
      </c>
      <c r="Q22" s="32">
        <f t="shared" si="19"/>
        <v>207</v>
      </c>
      <c r="R22" s="32">
        <f t="shared" si="20"/>
        <v>1863</v>
      </c>
      <c r="S22" s="14"/>
    </row>
    <row r="23" spans="1:19" s="30" customFormat="1" x14ac:dyDescent="0.25">
      <c r="A23" s="33"/>
      <c r="B23" s="11">
        <v>43252</v>
      </c>
      <c r="C23" s="12">
        <f>FACE!B28</f>
        <v>63100</v>
      </c>
      <c r="D23" s="32">
        <f t="shared" si="21"/>
        <v>4417</v>
      </c>
      <c r="E23" s="32">
        <f>C23*FACE!$B$7</f>
        <v>5048</v>
      </c>
      <c r="F23" s="32">
        <f t="shared" si="13"/>
        <v>72565</v>
      </c>
      <c r="G23" s="12">
        <f>FACE!C28</f>
        <v>61300</v>
      </c>
      <c r="H23" s="74">
        <f t="shared" si="22"/>
        <v>4291</v>
      </c>
      <c r="I23" s="74">
        <f>G23*FACE!$B$7</f>
        <v>4904</v>
      </c>
      <c r="J23" s="32">
        <f t="shared" si="14"/>
        <v>9195</v>
      </c>
      <c r="K23" s="32">
        <f t="shared" si="15"/>
        <v>1800</v>
      </c>
      <c r="L23" s="32">
        <f t="shared" si="16"/>
        <v>126</v>
      </c>
      <c r="M23" s="32">
        <f t="shared" si="17"/>
        <v>144</v>
      </c>
      <c r="N23" s="32">
        <f t="shared" si="18"/>
        <v>2070</v>
      </c>
      <c r="O23" s="32"/>
      <c r="P23" s="32">
        <f>ROUND(N23*FACE!$B$6,0)</f>
        <v>207</v>
      </c>
      <c r="Q23" s="32">
        <f t="shared" si="19"/>
        <v>207</v>
      </c>
      <c r="R23" s="32">
        <f t="shared" si="20"/>
        <v>1863</v>
      </c>
      <c r="S23" s="14"/>
    </row>
    <row r="24" spans="1:19" s="87" customFormat="1" x14ac:dyDescent="0.25">
      <c r="A24" s="83"/>
      <c r="B24" s="84">
        <v>43282</v>
      </c>
      <c r="C24" s="77">
        <f>FACE!B29</f>
        <v>63100</v>
      </c>
      <c r="D24" s="85">
        <f>ROUND(C24/100*9,0)</f>
        <v>5679</v>
      </c>
      <c r="E24" s="77">
        <f>C24*FACE!$B$7</f>
        <v>5048</v>
      </c>
      <c r="F24" s="85">
        <f t="shared" si="13"/>
        <v>73827</v>
      </c>
      <c r="G24" s="85">
        <f>FACE!C29</f>
        <v>61300</v>
      </c>
      <c r="H24" s="74">
        <f>ROUND(G24/100*9,0)</f>
        <v>5517</v>
      </c>
      <c r="I24" s="74">
        <f>G24*FACE!$B$7</f>
        <v>4904</v>
      </c>
      <c r="J24" s="85">
        <f t="shared" si="14"/>
        <v>10421</v>
      </c>
      <c r="K24" s="85">
        <f t="shared" si="15"/>
        <v>1800</v>
      </c>
      <c r="L24" s="85">
        <f t="shared" si="16"/>
        <v>162</v>
      </c>
      <c r="M24" s="85">
        <f t="shared" si="17"/>
        <v>144</v>
      </c>
      <c r="N24" s="85">
        <f t="shared" si="18"/>
        <v>2106</v>
      </c>
      <c r="O24" s="85"/>
      <c r="P24" s="85">
        <f>ROUND(N24*FACE!$B$6,0)</f>
        <v>211</v>
      </c>
      <c r="Q24" s="85">
        <f t="shared" si="19"/>
        <v>211</v>
      </c>
      <c r="R24" s="85">
        <f t="shared" si="20"/>
        <v>1895</v>
      </c>
      <c r="S24" s="86">
        <f>ROUND(C24/100*2-G24/100*2,0)</f>
        <v>36</v>
      </c>
    </row>
    <row r="25" spans="1:19" s="30" customFormat="1" x14ac:dyDescent="0.25">
      <c r="A25" s="33"/>
      <c r="B25" s="11">
        <v>43313</v>
      </c>
      <c r="C25" s="12">
        <f>FACE!B30</f>
        <v>63100</v>
      </c>
      <c r="D25" s="32">
        <f t="shared" ref="D25:D29" si="23">ROUND(C25/100*9,0)</f>
        <v>5679</v>
      </c>
      <c r="E25" s="32">
        <f>C25*FACE!$B$7</f>
        <v>5048</v>
      </c>
      <c r="F25" s="32">
        <f t="shared" si="13"/>
        <v>73827</v>
      </c>
      <c r="G25" s="12">
        <f>FACE!C30</f>
        <v>61300</v>
      </c>
      <c r="H25" s="74">
        <f t="shared" ref="H25:H29" si="24">ROUND(G25/100*9,0)</f>
        <v>5517</v>
      </c>
      <c r="I25" s="74">
        <f>G25*FACE!$B$7</f>
        <v>4904</v>
      </c>
      <c r="J25" s="32">
        <f t="shared" si="14"/>
        <v>10421</v>
      </c>
      <c r="K25" s="32">
        <f t="shared" si="15"/>
        <v>1800</v>
      </c>
      <c r="L25" s="32">
        <f t="shared" si="16"/>
        <v>162</v>
      </c>
      <c r="M25" s="32">
        <f t="shared" si="17"/>
        <v>144</v>
      </c>
      <c r="N25" s="32">
        <f t="shared" si="18"/>
        <v>2106</v>
      </c>
      <c r="O25" s="32"/>
      <c r="P25" s="32">
        <f>ROUND(N25*FACE!$B$6,0)</f>
        <v>211</v>
      </c>
      <c r="Q25" s="32">
        <f t="shared" si="19"/>
        <v>211</v>
      </c>
      <c r="R25" s="32">
        <f t="shared" si="20"/>
        <v>1895</v>
      </c>
      <c r="S25" s="39">
        <f>ROUND(C25/100*2-G25/100*2,0)</f>
        <v>36</v>
      </c>
    </row>
    <row r="26" spans="1:19" s="30" customFormat="1" x14ac:dyDescent="0.25">
      <c r="A26" s="33"/>
      <c r="B26" s="11">
        <v>43344</v>
      </c>
      <c r="C26" s="12">
        <f>FACE!B31</f>
        <v>63100</v>
      </c>
      <c r="D26" s="32">
        <f t="shared" si="23"/>
        <v>5679</v>
      </c>
      <c r="E26" s="32">
        <f>C26*FACE!$B$7</f>
        <v>5048</v>
      </c>
      <c r="F26" s="32">
        <f t="shared" si="13"/>
        <v>73827</v>
      </c>
      <c r="G26" s="12">
        <f>FACE!C31</f>
        <v>61300</v>
      </c>
      <c r="H26" s="74">
        <f t="shared" si="24"/>
        <v>5517</v>
      </c>
      <c r="I26" s="74">
        <f>G26*FACE!$B$7</f>
        <v>4904</v>
      </c>
      <c r="J26" s="32">
        <f t="shared" si="14"/>
        <v>10421</v>
      </c>
      <c r="K26" s="32">
        <f t="shared" si="15"/>
        <v>1800</v>
      </c>
      <c r="L26" s="32">
        <f t="shared" si="16"/>
        <v>162</v>
      </c>
      <c r="M26" s="32">
        <f t="shared" si="17"/>
        <v>144</v>
      </c>
      <c r="N26" s="32">
        <f t="shared" si="18"/>
        <v>2106</v>
      </c>
      <c r="O26" s="32"/>
      <c r="P26" s="32">
        <f>ROUND(N26*FACE!$B$6,0)</f>
        <v>211</v>
      </c>
      <c r="Q26" s="32">
        <f t="shared" si="19"/>
        <v>211</v>
      </c>
      <c r="R26" s="32">
        <f t="shared" si="20"/>
        <v>1895</v>
      </c>
      <c r="S26" s="14"/>
    </row>
    <row r="27" spans="1:19" s="30" customFormat="1" x14ac:dyDescent="0.25">
      <c r="A27" s="33"/>
      <c r="B27" s="11">
        <v>43374</v>
      </c>
      <c r="C27" s="12">
        <f>FACE!B32</f>
        <v>63100</v>
      </c>
      <c r="D27" s="32">
        <f t="shared" si="23"/>
        <v>5679</v>
      </c>
      <c r="E27" s="32">
        <f>C27*FACE!$B$7</f>
        <v>5048</v>
      </c>
      <c r="F27" s="32">
        <f t="shared" si="13"/>
        <v>73827</v>
      </c>
      <c r="G27" s="12">
        <f>FACE!C32</f>
        <v>61300</v>
      </c>
      <c r="H27" s="74">
        <f t="shared" si="24"/>
        <v>5517</v>
      </c>
      <c r="I27" s="74">
        <f>G27*FACE!$B$7</f>
        <v>4904</v>
      </c>
      <c r="J27" s="32">
        <f t="shared" si="14"/>
        <v>10421</v>
      </c>
      <c r="K27" s="32">
        <f t="shared" si="15"/>
        <v>1800</v>
      </c>
      <c r="L27" s="32">
        <f t="shared" si="16"/>
        <v>162</v>
      </c>
      <c r="M27" s="32">
        <f t="shared" si="17"/>
        <v>144</v>
      </c>
      <c r="N27" s="32">
        <f t="shared" si="18"/>
        <v>2106</v>
      </c>
      <c r="O27" s="32"/>
      <c r="P27" s="32">
        <f>ROUND(N27*FACE!$B$6,0)</f>
        <v>211</v>
      </c>
      <c r="Q27" s="32">
        <f t="shared" si="19"/>
        <v>211</v>
      </c>
      <c r="R27" s="32">
        <f t="shared" si="20"/>
        <v>1895</v>
      </c>
      <c r="S27" s="14"/>
    </row>
    <row r="28" spans="1:19" s="30" customFormat="1" x14ac:dyDescent="0.25">
      <c r="A28" s="33"/>
      <c r="B28" s="11">
        <v>43405</v>
      </c>
      <c r="C28" s="12">
        <f>FACE!B33</f>
        <v>63100</v>
      </c>
      <c r="D28" s="32">
        <f t="shared" si="23"/>
        <v>5679</v>
      </c>
      <c r="E28" s="32">
        <f>C28*FACE!$B$7</f>
        <v>5048</v>
      </c>
      <c r="F28" s="32">
        <f t="shared" si="13"/>
        <v>73827</v>
      </c>
      <c r="G28" s="12">
        <f>FACE!C33</f>
        <v>61300</v>
      </c>
      <c r="H28" s="74">
        <f t="shared" si="24"/>
        <v>5517</v>
      </c>
      <c r="I28" s="74">
        <f>G28*FACE!$B$7</f>
        <v>4904</v>
      </c>
      <c r="J28" s="32">
        <f t="shared" si="14"/>
        <v>10421</v>
      </c>
      <c r="K28" s="32">
        <f t="shared" si="15"/>
        <v>1800</v>
      </c>
      <c r="L28" s="32">
        <f t="shared" si="16"/>
        <v>162</v>
      </c>
      <c r="M28" s="32">
        <f t="shared" si="17"/>
        <v>144</v>
      </c>
      <c r="N28" s="32">
        <f t="shared" si="18"/>
        <v>2106</v>
      </c>
      <c r="O28" s="32"/>
      <c r="P28" s="32">
        <f>ROUND(N28*FACE!$B$6,0)</f>
        <v>211</v>
      </c>
      <c r="Q28" s="32">
        <f t="shared" si="19"/>
        <v>211</v>
      </c>
      <c r="R28" s="32">
        <f t="shared" si="20"/>
        <v>1895</v>
      </c>
      <c r="S28" s="14"/>
    </row>
    <row r="29" spans="1:19" s="30" customFormat="1" x14ac:dyDescent="0.25">
      <c r="A29" s="33"/>
      <c r="B29" s="11">
        <v>43435</v>
      </c>
      <c r="C29" s="12">
        <f>FACE!B34</f>
        <v>63100</v>
      </c>
      <c r="D29" s="32">
        <f t="shared" si="23"/>
        <v>5679</v>
      </c>
      <c r="E29" s="32">
        <f>C29*FACE!$B$7</f>
        <v>5048</v>
      </c>
      <c r="F29" s="32">
        <f t="shared" si="13"/>
        <v>73827</v>
      </c>
      <c r="G29" s="12">
        <f>FACE!C34</f>
        <v>61300</v>
      </c>
      <c r="H29" s="74">
        <f t="shared" si="24"/>
        <v>5517</v>
      </c>
      <c r="I29" s="74">
        <f>G29*FACE!$B$7</f>
        <v>4904</v>
      </c>
      <c r="J29" s="32">
        <f t="shared" si="14"/>
        <v>10421</v>
      </c>
      <c r="K29" s="32">
        <f t="shared" si="15"/>
        <v>1800</v>
      </c>
      <c r="L29" s="32">
        <f t="shared" si="16"/>
        <v>162</v>
      </c>
      <c r="M29" s="32">
        <f t="shared" si="17"/>
        <v>144</v>
      </c>
      <c r="N29" s="32">
        <f t="shared" si="18"/>
        <v>2106</v>
      </c>
      <c r="O29" s="32"/>
      <c r="P29" s="32">
        <f>ROUND(N29*FACE!$B$6,0)</f>
        <v>211</v>
      </c>
      <c r="Q29" s="32">
        <f t="shared" si="19"/>
        <v>211</v>
      </c>
      <c r="R29" s="32">
        <f t="shared" si="20"/>
        <v>1895</v>
      </c>
      <c r="S29" s="14"/>
    </row>
    <row r="30" spans="1:19" s="87" customFormat="1" x14ac:dyDescent="0.25">
      <c r="A30" s="83"/>
      <c r="B30" s="84">
        <v>43466</v>
      </c>
      <c r="C30" s="85">
        <f>FACE!B35</f>
        <v>63100</v>
      </c>
      <c r="D30" s="85">
        <f>ROUND(C30/100*12,0)</f>
        <v>7572</v>
      </c>
      <c r="E30" s="77">
        <f>C30*FACE!$B$7</f>
        <v>5048</v>
      </c>
      <c r="F30" s="85">
        <f t="shared" si="13"/>
        <v>75720</v>
      </c>
      <c r="G30" s="85">
        <f>FACE!C35</f>
        <v>61300</v>
      </c>
      <c r="H30" s="74">
        <f>ROUND(G30/100*12,0)</f>
        <v>7356</v>
      </c>
      <c r="I30" s="74">
        <f>G30*FACE!$B$7</f>
        <v>4904</v>
      </c>
      <c r="J30" s="85">
        <f t="shared" si="14"/>
        <v>12260</v>
      </c>
      <c r="K30" s="85">
        <f t="shared" si="15"/>
        <v>1800</v>
      </c>
      <c r="L30" s="85">
        <f t="shared" si="16"/>
        <v>216</v>
      </c>
      <c r="M30" s="85">
        <f t="shared" si="17"/>
        <v>144</v>
      </c>
      <c r="N30" s="85">
        <f t="shared" si="18"/>
        <v>2160</v>
      </c>
      <c r="O30" s="85"/>
      <c r="P30" s="85">
        <f>ROUND(N30*FACE!$B$6,0)</f>
        <v>216</v>
      </c>
      <c r="Q30" s="85">
        <f t="shared" si="19"/>
        <v>216</v>
      </c>
      <c r="R30" s="85">
        <f t="shared" si="20"/>
        <v>1944</v>
      </c>
      <c r="S30" s="86">
        <f>ROUND(C30/100*3-G30/100*3,0)</f>
        <v>54</v>
      </c>
    </row>
    <row r="31" spans="1:19" s="30" customFormat="1" x14ac:dyDescent="0.25">
      <c r="A31" s="33"/>
      <c r="B31" s="11">
        <v>43497</v>
      </c>
      <c r="C31" s="12">
        <f>FACE!B36</f>
        <v>63100</v>
      </c>
      <c r="D31" s="32">
        <f t="shared" ref="D31:D35" si="25">ROUND(C31/100*12,0)</f>
        <v>7572</v>
      </c>
      <c r="E31" s="32">
        <f>C31*FACE!$B$7</f>
        <v>5048</v>
      </c>
      <c r="F31" s="32">
        <f t="shared" si="13"/>
        <v>75720</v>
      </c>
      <c r="G31" s="12">
        <f>FACE!C36</f>
        <v>61300</v>
      </c>
      <c r="H31" s="74">
        <f t="shared" ref="H31:H35" si="26">ROUND(G31/100*12,0)</f>
        <v>7356</v>
      </c>
      <c r="I31" s="74">
        <f>G31*FACE!$B$7</f>
        <v>4904</v>
      </c>
      <c r="J31" s="32">
        <f t="shared" si="14"/>
        <v>12260</v>
      </c>
      <c r="K31" s="32">
        <f t="shared" si="15"/>
        <v>1800</v>
      </c>
      <c r="L31" s="32">
        <f t="shared" si="16"/>
        <v>216</v>
      </c>
      <c r="M31" s="32">
        <f t="shared" si="17"/>
        <v>144</v>
      </c>
      <c r="N31" s="32">
        <f t="shared" si="18"/>
        <v>2160</v>
      </c>
      <c r="O31" s="32"/>
      <c r="P31" s="32">
        <f>ROUND(N31*FACE!$B$6,0)</f>
        <v>216</v>
      </c>
      <c r="Q31" s="32">
        <f t="shared" si="19"/>
        <v>216</v>
      </c>
      <c r="R31" s="32">
        <f t="shared" si="20"/>
        <v>1944</v>
      </c>
      <c r="S31" s="39">
        <f>ROUND(C31/100*3-G31/100*3,0)</f>
        <v>54</v>
      </c>
    </row>
    <row r="32" spans="1:19" s="30" customFormat="1" x14ac:dyDescent="0.25">
      <c r="A32" s="33"/>
      <c r="B32" s="11">
        <v>43525</v>
      </c>
      <c r="C32" s="12">
        <f>FACE!B37</f>
        <v>63100</v>
      </c>
      <c r="D32" s="32">
        <f t="shared" si="25"/>
        <v>7572</v>
      </c>
      <c r="E32" s="32">
        <f>C32*FACE!$B$7</f>
        <v>5048</v>
      </c>
      <c r="F32" s="32">
        <f t="shared" si="13"/>
        <v>75720</v>
      </c>
      <c r="G32" s="12">
        <f>FACE!C37</f>
        <v>61300</v>
      </c>
      <c r="H32" s="74">
        <f t="shared" si="26"/>
        <v>7356</v>
      </c>
      <c r="I32" s="74">
        <f>G32*FACE!$B$7</f>
        <v>4904</v>
      </c>
      <c r="J32" s="32">
        <f t="shared" si="14"/>
        <v>12260</v>
      </c>
      <c r="K32" s="32">
        <f t="shared" si="15"/>
        <v>1800</v>
      </c>
      <c r="L32" s="32">
        <f t="shared" si="16"/>
        <v>216</v>
      </c>
      <c r="M32" s="32">
        <f t="shared" si="17"/>
        <v>144</v>
      </c>
      <c r="N32" s="32">
        <f t="shared" si="18"/>
        <v>2160</v>
      </c>
      <c r="O32" s="32"/>
      <c r="P32" s="32">
        <f>ROUND(N32*FACE!$B$6,0)</f>
        <v>216</v>
      </c>
      <c r="Q32" s="32">
        <f t="shared" si="19"/>
        <v>216</v>
      </c>
      <c r="R32" s="32">
        <f t="shared" si="20"/>
        <v>1944</v>
      </c>
      <c r="S32" s="14"/>
    </row>
    <row r="33" spans="1:19" s="30" customFormat="1" x14ac:dyDescent="0.25">
      <c r="A33" s="33"/>
      <c r="B33" s="11">
        <v>43556</v>
      </c>
      <c r="C33" s="12">
        <f>FACE!B38</f>
        <v>63100</v>
      </c>
      <c r="D33" s="32">
        <f t="shared" si="25"/>
        <v>7572</v>
      </c>
      <c r="E33" s="32">
        <f>C33*FACE!$B$7</f>
        <v>5048</v>
      </c>
      <c r="F33" s="32">
        <f t="shared" si="13"/>
        <v>75720</v>
      </c>
      <c r="G33" s="12">
        <f>FACE!C38</f>
        <v>61300</v>
      </c>
      <c r="H33" s="74">
        <f t="shared" si="26"/>
        <v>7356</v>
      </c>
      <c r="I33" s="74">
        <f>G33*FACE!$B$7</f>
        <v>4904</v>
      </c>
      <c r="J33" s="32">
        <f t="shared" si="14"/>
        <v>12260</v>
      </c>
      <c r="K33" s="32">
        <f t="shared" si="15"/>
        <v>1800</v>
      </c>
      <c r="L33" s="32">
        <f t="shared" si="16"/>
        <v>216</v>
      </c>
      <c r="M33" s="32">
        <f t="shared" si="17"/>
        <v>144</v>
      </c>
      <c r="N33" s="32">
        <f t="shared" si="18"/>
        <v>2160</v>
      </c>
      <c r="O33" s="32"/>
      <c r="P33" s="32">
        <f>ROUND(N33*FACE!$B$6,0)</f>
        <v>216</v>
      </c>
      <c r="Q33" s="32">
        <f t="shared" si="19"/>
        <v>216</v>
      </c>
      <c r="R33" s="32">
        <f t="shared" si="20"/>
        <v>1944</v>
      </c>
      <c r="S33" s="14"/>
    </row>
    <row r="34" spans="1:19" s="30" customFormat="1" x14ac:dyDescent="0.25">
      <c r="A34" s="33"/>
      <c r="B34" s="11">
        <v>43586</v>
      </c>
      <c r="C34" s="12">
        <f>FACE!B39</f>
        <v>63100</v>
      </c>
      <c r="D34" s="32">
        <f t="shared" si="25"/>
        <v>7572</v>
      </c>
      <c r="E34" s="32">
        <f>C34*FACE!$B$7</f>
        <v>5048</v>
      </c>
      <c r="F34" s="32">
        <f t="shared" si="13"/>
        <v>75720</v>
      </c>
      <c r="G34" s="12">
        <f>FACE!C39</f>
        <v>61300</v>
      </c>
      <c r="H34" s="74">
        <f t="shared" si="26"/>
        <v>7356</v>
      </c>
      <c r="I34" s="74">
        <f>G34*FACE!$B$7</f>
        <v>4904</v>
      </c>
      <c r="J34" s="32">
        <f t="shared" si="14"/>
        <v>12260</v>
      </c>
      <c r="K34" s="32">
        <f t="shared" si="15"/>
        <v>1800</v>
      </c>
      <c r="L34" s="32">
        <f t="shared" si="16"/>
        <v>216</v>
      </c>
      <c r="M34" s="32">
        <f t="shared" si="17"/>
        <v>144</v>
      </c>
      <c r="N34" s="32">
        <f t="shared" si="18"/>
        <v>2160</v>
      </c>
      <c r="O34" s="32"/>
      <c r="P34" s="32">
        <f>ROUND(N34*FACE!$B$6,0)</f>
        <v>216</v>
      </c>
      <c r="Q34" s="32">
        <f t="shared" si="19"/>
        <v>216</v>
      </c>
      <c r="R34" s="32">
        <f t="shared" si="20"/>
        <v>1944</v>
      </c>
      <c r="S34" s="14"/>
    </row>
    <row r="35" spans="1:19" s="30" customFormat="1" x14ac:dyDescent="0.25">
      <c r="A35" s="33"/>
      <c r="B35" s="11">
        <v>43617</v>
      </c>
      <c r="C35" s="12">
        <f>FACE!B40</f>
        <v>63100</v>
      </c>
      <c r="D35" s="32">
        <f t="shared" si="25"/>
        <v>7572</v>
      </c>
      <c r="E35" s="32">
        <f>C35*FACE!$B$7</f>
        <v>5048</v>
      </c>
      <c r="F35" s="32">
        <f t="shared" si="13"/>
        <v>75720</v>
      </c>
      <c r="G35" s="12">
        <f>FACE!C40</f>
        <v>61300</v>
      </c>
      <c r="H35" s="74">
        <f t="shared" si="26"/>
        <v>7356</v>
      </c>
      <c r="I35" s="74">
        <f>G35*FACE!$B$7</f>
        <v>4904</v>
      </c>
      <c r="J35" s="32">
        <f t="shared" si="14"/>
        <v>12260</v>
      </c>
      <c r="K35" s="32">
        <f t="shared" si="15"/>
        <v>1800</v>
      </c>
      <c r="L35" s="32">
        <f t="shared" si="16"/>
        <v>216</v>
      </c>
      <c r="M35" s="32">
        <f t="shared" si="17"/>
        <v>144</v>
      </c>
      <c r="N35" s="32">
        <f t="shared" si="18"/>
        <v>2160</v>
      </c>
      <c r="O35" s="32"/>
      <c r="P35" s="32">
        <f>ROUND(N35*FACE!$B$6,0)</f>
        <v>216</v>
      </c>
      <c r="Q35" s="32">
        <f t="shared" si="19"/>
        <v>216</v>
      </c>
      <c r="R35" s="32">
        <f t="shared" si="20"/>
        <v>1944</v>
      </c>
      <c r="S35" s="14"/>
    </row>
    <row r="36" spans="1:19" s="78" customFormat="1" x14ac:dyDescent="0.25">
      <c r="A36" s="75"/>
      <c r="B36" s="76">
        <v>43647</v>
      </c>
      <c r="C36" s="77">
        <f>FACE!B41</f>
        <v>63100</v>
      </c>
      <c r="D36" s="77">
        <f>ROUND(C36/100*17,0)</f>
        <v>10727</v>
      </c>
      <c r="E36" s="77">
        <f>C36*FACE!$B$7</f>
        <v>5048</v>
      </c>
      <c r="F36" s="77">
        <f t="shared" ref="F36:F38" si="27">C36+D36+E36</f>
        <v>78875</v>
      </c>
      <c r="G36" s="77">
        <f>FACE!C41</f>
        <v>61300</v>
      </c>
      <c r="H36" s="74">
        <f>ROUND(G36/100*17,0)</f>
        <v>10421</v>
      </c>
      <c r="I36" s="74">
        <f>G36*FACE!$B$7</f>
        <v>4904</v>
      </c>
      <c r="J36" s="77">
        <f t="shared" ref="J36:J38" si="28">H36+I36</f>
        <v>15325</v>
      </c>
      <c r="K36" s="77">
        <f t="shared" ref="K36:K38" si="29">C36-G36</f>
        <v>1800</v>
      </c>
      <c r="L36" s="77">
        <f t="shared" ref="L36:L38" si="30">D36-H36</f>
        <v>306</v>
      </c>
      <c r="M36" s="77">
        <f t="shared" ref="M36:M38" si="31">E36-I36</f>
        <v>144</v>
      </c>
      <c r="N36" s="77">
        <f t="shared" ref="N36:N38" si="32">K36+L36+M36</f>
        <v>2250</v>
      </c>
      <c r="O36" s="77"/>
      <c r="P36" s="77">
        <f>ROUND(N36*FACE!$B$6,0)</f>
        <v>225</v>
      </c>
      <c r="Q36" s="77">
        <f t="shared" ref="Q36:Q38" si="33">O36+P36</f>
        <v>225</v>
      </c>
      <c r="R36" s="77">
        <f t="shared" ref="R36:R38" si="34">N36-Q36</f>
        <v>2025</v>
      </c>
      <c r="S36" s="39">
        <f>ROUND(C36/100*5-G36/100*5,0)</f>
        <v>90</v>
      </c>
    </row>
    <row r="37" spans="1:19" s="30" customFormat="1" x14ac:dyDescent="0.25">
      <c r="A37" s="33"/>
      <c r="B37" s="11">
        <v>43678</v>
      </c>
      <c r="C37" s="12">
        <f>FACE!B42</f>
        <v>63100</v>
      </c>
      <c r="D37" s="67">
        <f t="shared" ref="D37:D48" si="35">ROUND(C37/100*17,0)</f>
        <v>10727</v>
      </c>
      <c r="E37" s="67">
        <f>C37*FACE!$B$7</f>
        <v>5048</v>
      </c>
      <c r="F37" s="67">
        <f t="shared" si="27"/>
        <v>78875</v>
      </c>
      <c r="G37" s="12">
        <f>FACE!C42</f>
        <v>61300</v>
      </c>
      <c r="H37" s="74">
        <f t="shared" ref="H37:H48" si="36">ROUND(G37/100*17,0)</f>
        <v>10421</v>
      </c>
      <c r="I37" s="74">
        <f>G37*FACE!$B$7</f>
        <v>4904</v>
      </c>
      <c r="J37" s="67">
        <f t="shared" si="28"/>
        <v>15325</v>
      </c>
      <c r="K37" s="67">
        <f t="shared" si="29"/>
        <v>1800</v>
      </c>
      <c r="L37" s="67">
        <f t="shared" si="30"/>
        <v>306</v>
      </c>
      <c r="M37" s="67">
        <f t="shared" si="31"/>
        <v>144</v>
      </c>
      <c r="N37" s="67">
        <f t="shared" si="32"/>
        <v>2250</v>
      </c>
      <c r="O37" s="67"/>
      <c r="P37" s="67">
        <f>ROUND(N37*FACE!$B$6,0)</f>
        <v>225</v>
      </c>
      <c r="Q37" s="67">
        <f t="shared" si="33"/>
        <v>225</v>
      </c>
      <c r="R37" s="67">
        <f t="shared" si="34"/>
        <v>2025</v>
      </c>
      <c r="S37" s="39">
        <f t="shared" ref="S37:S43" si="37">ROUND(C37/100*5-G37/100*5,0)</f>
        <v>90</v>
      </c>
    </row>
    <row r="38" spans="1:19" s="30" customFormat="1" x14ac:dyDescent="0.25">
      <c r="A38" s="33"/>
      <c r="B38" s="11">
        <v>43709</v>
      </c>
      <c r="C38" s="12">
        <f>FACE!B43</f>
        <v>63100</v>
      </c>
      <c r="D38" s="67">
        <f t="shared" si="35"/>
        <v>10727</v>
      </c>
      <c r="E38" s="67">
        <f>C38*FACE!$B$7</f>
        <v>5048</v>
      </c>
      <c r="F38" s="67">
        <f t="shared" si="27"/>
        <v>78875</v>
      </c>
      <c r="G38" s="12">
        <f>FACE!C43</f>
        <v>61300</v>
      </c>
      <c r="H38" s="74">
        <f t="shared" si="36"/>
        <v>10421</v>
      </c>
      <c r="I38" s="74">
        <f>G38*FACE!$B$7</f>
        <v>4904</v>
      </c>
      <c r="J38" s="67">
        <f t="shared" si="28"/>
        <v>15325</v>
      </c>
      <c r="K38" s="67">
        <f t="shared" si="29"/>
        <v>1800</v>
      </c>
      <c r="L38" s="67">
        <f t="shared" si="30"/>
        <v>306</v>
      </c>
      <c r="M38" s="67">
        <f t="shared" si="31"/>
        <v>144</v>
      </c>
      <c r="N38" s="67">
        <f t="shared" si="32"/>
        <v>2250</v>
      </c>
      <c r="O38" s="67"/>
      <c r="P38" s="67">
        <f>ROUND(N38*FACE!$B$6,0)</f>
        <v>225</v>
      </c>
      <c r="Q38" s="67">
        <f t="shared" si="33"/>
        <v>225</v>
      </c>
      <c r="R38" s="67">
        <f t="shared" si="34"/>
        <v>2025</v>
      </c>
      <c r="S38" s="39">
        <f t="shared" si="37"/>
        <v>90</v>
      </c>
    </row>
    <row r="39" spans="1:19" s="68" customFormat="1" x14ac:dyDescent="0.25">
      <c r="A39" s="69"/>
      <c r="B39" s="11">
        <v>43739</v>
      </c>
      <c r="C39" s="12">
        <f>FACE!B44</f>
        <v>63100</v>
      </c>
      <c r="D39" s="67">
        <f t="shared" si="35"/>
        <v>10727</v>
      </c>
      <c r="E39" s="67">
        <f>C39*FACE!$B$7</f>
        <v>5048</v>
      </c>
      <c r="F39" s="67">
        <f t="shared" ref="F39:F48" si="38">C39+D39+E39</f>
        <v>78875</v>
      </c>
      <c r="G39" s="12">
        <f>FACE!C44</f>
        <v>61300</v>
      </c>
      <c r="H39" s="74">
        <f t="shared" si="36"/>
        <v>10421</v>
      </c>
      <c r="I39" s="74">
        <f>G39*FACE!$B$7</f>
        <v>4904</v>
      </c>
      <c r="J39" s="67">
        <f t="shared" ref="J39:J48" si="39">H39+I39</f>
        <v>15325</v>
      </c>
      <c r="K39" s="67">
        <f t="shared" ref="K39:K48" si="40">C39-G39</f>
        <v>1800</v>
      </c>
      <c r="L39" s="67">
        <f t="shared" ref="L39:L48" si="41">D39-H39</f>
        <v>306</v>
      </c>
      <c r="M39" s="67">
        <f t="shared" ref="M39:M48" si="42">E39-I39</f>
        <v>144</v>
      </c>
      <c r="N39" s="67">
        <f t="shared" ref="N39:N48" si="43">K39+L39+M39</f>
        <v>2250</v>
      </c>
      <c r="O39" s="67"/>
      <c r="P39" s="67">
        <f>ROUND(N39*FACE!$B$6,0)</f>
        <v>225</v>
      </c>
      <c r="Q39" s="67">
        <f t="shared" ref="Q39:Q48" si="44">O39+P39</f>
        <v>225</v>
      </c>
      <c r="R39" s="67">
        <f t="shared" ref="R39:R48" si="45">N39-Q39</f>
        <v>2025</v>
      </c>
      <c r="S39" s="39">
        <f t="shared" si="37"/>
        <v>90</v>
      </c>
    </row>
    <row r="40" spans="1:19" s="68" customFormat="1" x14ac:dyDescent="0.25">
      <c r="A40" s="69"/>
      <c r="B40" s="11">
        <v>43770</v>
      </c>
      <c r="C40" s="12">
        <f>FACE!B45</f>
        <v>63100</v>
      </c>
      <c r="D40" s="67">
        <f t="shared" si="35"/>
        <v>10727</v>
      </c>
      <c r="E40" s="67">
        <f>C40*FACE!$B$7</f>
        <v>5048</v>
      </c>
      <c r="F40" s="67">
        <f t="shared" si="38"/>
        <v>78875</v>
      </c>
      <c r="G40" s="12">
        <f>FACE!C45</f>
        <v>61300</v>
      </c>
      <c r="H40" s="74">
        <f t="shared" si="36"/>
        <v>10421</v>
      </c>
      <c r="I40" s="74">
        <f>G40*FACE!$B$7</f>
        <v>4904</v>
      </c>
      <c r="J40" s="67">
        <f t="shared" si="39"/>
        <v>15325</v>
      </c>
      <c r="K40" s="67">
        <f t="shared" si="40"/>
        <v>1800</v>
      </c>
      <c r="L40" s="67">
        <f t="shared" si="41"/>
        <v>306</v>
      </c>
      <c r="M40" s="67">
        <f t="shared" si="42"/>
        <v>144</v>
      </c>
      <c r="N40" s="67">
        <f t="shared" si="43"/>
        <v>2250</v>
      </c>
      <c r="O40" s="67"/>
      <c r="P40" s="67">
        <f>ROUND(N40*FACE!$B$6,0)</f>
        <v>225</v>
      </c>
      <c r="Q40" s="67">
        <f t="shared" si="44"/>
        <v>225</v>
      </c>
      <c r="R40" s="67">
        <f t="shared" si="45"/>
        <v>2025</v>
      </c>
      <c r="S40" s="39">
        <f t="shared" si="37"/>
        <v>90</v>
      </c>
    </row>
    <row r="41" spans="1:19" s="68" customFormat="1" x14ac:dyDescent="0.25">
      <c r="A41" s="69"/>
      <c r="B41" s="11">
        <v>43800</v>
      </c>
      <c r="C41" s="12">
        <f>FACE!B46</f>
        <v>63100</v>
      </c>
      <c r="D41" s="67">
        <f t="shared" si="35"/>
        <v>10727</v>
      </c>
      <c r="E41" s="67">
        <f>C41*FACE!$B$7</f>
        <v>5048</v>
      </c>
      <c r="F41" s="67">
        <f t="shared" si="38"/>
        <v>78875</v>
      </c>
      <c r="G41" s="12">
        <f>FACE!C46</f>
        <v>61300</v>
      </c>
      <c r="H41" s="74">
        <f t="shared" si="36"/>
        <v>10421</v>
      </c>
      <c r="I41" s="74">
        <f>G41*FACE!$B$7</f>
        <v>4904</v>
      </c>
      <c r="J41" s="67">
        <f t="shared" si="39"/>
        <v>15325</v>
      </c>
      <c r="K41" s="67">
        <f t="shared" si="40"/>
        <v>1800</v>
      </c>
      <c r="L41" s="67">
        <f t="shared" si="41"/>
        <v>306</v>
      </c>
      <c r="M41" s="67">
        <f t="shared" si="42"/>
        <v>144</v>
      </c>
      <c r="N41" s="67">
        <f t="shared" si="43"/>
        <v>2250</v>
      </c>
      <c r="O41" s="67"/>
      <c r="P41" s="67">
        <f>ROUND(N41*FACE!$B$6,0)</f>
        <v>225</v>
      </c>
      <c r="Q41" s="67">
        <f t="shared" si="44"/>
        <v>225</v>
      </c>
      <c r="R41" s="67">
        <f t="shared" si="45"/>
        <v>2025</v>
      </c>
      <c r="S41" s="39">
        <f t="shared" si="37"/>
        <v>90</v>
      </c>
    </row>
    <row r="42" spans="1:19" s="68" customFormat="1" x14ac:dyDescent="0.25">
      <c r="A42" s="69"/>
      <c r="B42" s="11">
        <v>43831</v>
      </c>
      <c r="C42" s="12">
        <f>FACE!B47</f>
        <v>63100</v>
      </c>
      <c r="D42" s="67">
        <f t="shared" si="35"/>
        <v>10727</v>
      </c>
      <c r="E42" s="67">
        <f>C42*FACE!$B$7</f>
        <v>5048</v>
      </c>
      <c r="F42" s="67">
        <f t="shared" si="38"/>
        <v>78875</v>
      </c>
      <c r="G42" s="12">
        <f>FACE!C47</f>
        <v>61300</v>
      </c>
      <c r="H42" s="74">
        <f t="shared" si="36"/>
        <v>10421</v>
      </c>
      <c r="I42" s="74">
        <f>G42*FACE!$B$7</f>
        <v>4904</v>
      </c>
      <c r="J42" s="67">
        <f t="shared" si="39"/>
        <v>15325</v>
      </c>
      <c r="K42" s="67">
        <f t="shared" si="40"/>
        <v>1800</v>
      </c>
      <c r="L42" s="67">
        <f t="shared" si="41"/>
        <v>306</v>
      </c>
      <c r="M42" s="67">
        <f t="shared" si="42"/>
        <v>144</v>
      </c>
      <c r="N42" s="67">
        <f t="shared" si="43"/>
        <v>2250</v>
      </c>
      <c r="O42" s="67"/>
      <c r="P42" s="67">
        <f>ROUND(N42*FACE!$B$6,0)</f>
        <v>225</v>
      </c>
      <c r="Q42" s="67">
        <f t="shared" si="44"/>
        <v>225</v>
      </c>
      <c r="R42" s="67">
        <f t="shared" si="45"/>
        <v>2025</v>
      </c>
      <c r="S42" s="39">
        <f t="shared" si="37"/>
        <v>90</v>
      </c>
    </row>
    <row r="43" spans="1:19" s="68" customFormat="1" x14ac:dyDescent="0.25">
      <c r="A43" s="69"/>
      <c r="B43" s="11">
        <v>43862</v>
      </c>
      <c r="C43" s="12">
        <f>FACE!B48</f>
        <v>63100</v>
      </c>
      <c r="D43" s="67">
        <f t="shared" si="35"/>
        <v>10727</v>
      </c>
      <c r="E43" s="67">
        <f>C43*FACE!$B$7</f>
        <v>5048</v>
      </c>
      <c r="F43" s="67">
        <f t="shared" si="38"/>
        <v>78875</v>
      </c>
      <c r="G43" s="12">
        <f>FACE!C48</f>
        <v>61300</v>
      </c>
      <c r="H43" s="74">
        <f t="shared" si="36"/>
        <v>10421</v>
      </c>
      <c r="I43" s="74">
        <f>G43*FACE!$B$7</f>
        <v>4904</v>
      </c>
      <c r="J43" s="67">
        <f t="shared" si="39"/>
        <v>15325</v>
      </c>
      <c r="K43" s="67">
        <f t="shared" si="40"/>
        <v>1800</v>
      </c>
      <c r="L43" s="67">
        <f t="shared" si="41"/>
        <v>306</v>
      </c>
      <c r="M43" s="67">
        <f t="shared" si="42"/>
        <v>144</v>
      </c>
      <c r="N43" s="67">
        <f t="shared" si="43"/>
        <v>2250</v>
      </c>
      <c r="O43" s="67"/>
      <c r="P43" s="67">
        <f>ROUND(N43*FACE!$B$6,0)</f>
        <v>225</v>
      </c>
      <c r="Q43" s="67">
        <f t="shared" si="44"/>
        <v>225</v>
      </c>
      <c r="R43" s="67">
        <f t="shared" si="45"/>
        <v>2025</v>
      </c>
      <c r="S43" s="39">
        <f t="shared" si="37"/>
        <v>90</v>
      </c>
    </row>
    <row r="44" spans="1:19" s="68" customFormat="1" x14ac:dyDescent="0.25">
      <c r="A44" s="69"/>
      <c r="B44" s="11">
        <v>43891</v>
      </c>
      <c r="C44" s="12">
        <f>FACE!B49</f>
        <v>63100</v>
      </c>
      <c r="D44" s="67">
        <f t="shared" si="35"/>
        <v>10727</v>
      </c>
      <c r="E44" s="67">
        <f>C44*FACE!$B$7</f>
        <v>5048</v>
      </c>
      <c r="F44" s="67">
        <f t="shared" si="38"/>
        <v>78875</v>
      </c>
      <c r="G44" s="12">
        <f>FACE!C49</f>
        <v>61300</v>
      </c>
      <c r="H44" s="74">
        <f t="shared" si="36"/>
        <v>10421</v>
      </c>
      <c r="I44" s="74">
        <f>G44*FACE!$B$7</f>
        <v>4904</v>
      </c>
      <c r="J44" s="67">
        <f t="shared" si="39"/>
        <v>15325</v>
      </c>
      <c r="K44" s="67">
        <f t="shared" si="40"/>
        <v>1800</v>
      </c>
      <c r="L44" s="67">
        <f t="shared" si="41"/>
        <v>306</v>
      </c>
      <c r="M44" s="67">
        <f t="shared" si="42"/>
        <v>144</v>
      </c>
      <c r="N44" s="67">
        <f t="shared" si="43"/>
        <v>2250</v>
      </c>
      <c r="O44" s="67"/>
      <c r="P44" s="67">
        <f>ROUND(N44*FACE!$B$6,0)</f>
        <v>225</v>
      </c>
      <c r="Q44" s="67">
        <f t="shared" si="44"/>
        <v>225</v>
      </c>
      <c r="R44" s="67">
        <f t="shared" si="45"/>
        <v>2025</v>
      </c>
      <c r="S44" s="14"/>
    </row>
    <row r="45" spans="1:19" s="68" customFormat="1" x14ac:dyDescent="0.25">
      <c r="A45" s="69"/>
      <c r="B45" s="11">
        <v>43922</v>
      </c>
      <c r="C45" s="12">
        <f>FACE!B50</f>
        <v>63100</v>
      </c>
      <c r="D45" s="67">
        <f t="shared" si="35"/>
        <v>10727</v>
      </c>
      <c r="E45" s="67">
        <f>C45*FACE!$B$7</f>
        <v>5048</v>
      </c>
      <c r="F45" s="67">
        <f t="shared" si="38"/>
        <v>78875</v>
      </c>
      <c r="G45" s="12">
        <f>FACE!C50</f>
        <v>61300</v>
      </c>
      <c r="H45" s="74">
        <f t="shared" si="36"/>
        <v>10421</v>
      </c>
      <c r="I45" s="74">
        <f>G45*FACE!$B$7</f>
        <v>4904</v>
      </c>
      <c r="J45" s="67">
        <f t="shared" si="39"/>
        <v>15325</v>
      </c>
      <c r="K45" s="67">
        <f t="shared" si="40"/>
        <v>1800</v>
      </c>
      <c r="L45" s="67">
        <f t="shared" si="41"/>
        <v>306</v>
      </c>
      <c r="M45" s="67">
        <f t="shared" si="42"/>
        <v>144</v>
      </c>
      <c r="N45" s="67">
        <f t="shared" si="43"/>
        <v>2250</v>
      </c>
      <c r="O45" s="67"/>
      <c r="P45" s="67">
        <f>ROUND(N45*FACE!$B$6,0)</f>
        <v>225</v>
      </c>
      <c r="Q45" s="67">
        <f t="shared" si="44"/>
        <v>225</v>
      </c>
      <c r="R45" s="67">
        <f t="shared" si="45"/>
        <v>2025</v>
      </c>
      <c r="S45" s="14"/>
    </row>
    <row r="46" spans="1:19" s="68" customFormat="1" x14ac:dyDescent="0.25">
      <c r="A46" s="69"/>
      <c r="B46" s="11">
        <v>43952</v>
      </c>
      <c r="C46" s="12">
        <f>FACE!B51</f>
        <v>63100</v>
      </c>
      <c r="D46" s="67">
        <f t="shared" si="35"/>
        <v>10727</v>
      </c>
      <c r="E46" s="67">
        <f>C46*FACE!$B$7</f>
        <v>5048</v>
      </c>
      <c r="F46" s="67">
        <f t="shared" si="38"/>
        <v>78875</v>
      </c>
      <c r="G46" s="12">
        <f>FACE!C51</f>
        <v>61300</v>
      </c>
      <c r="H46" s="74">
        <f t="shared" si="36"/>
        <v>10421</v>
      </c>
      <c r="I46" s="74">
        <f>G46*FACE!$B$7</f>
        <v>4904</v>
      </c>
      <c r="J46" s="67">
        <f t="shared" si="39"/>
        <v>15325</v>
      </c>
      <c r="K46" s="67">
        <f t="shared" si="40"/>
        <v>1800</v>
      </c>
      <c r="L46" s="67">
        <f t="shared" si="41"/>
        <v>306</v>
      </c>
      <c r="M46" s="67">
        <f t="shared" si="42"/>
        <v>144</v>
      </c>
      <c r="N46" s="67">
        <f t="shared" si="43"/>
        <v>2250</v>
      </c>
      <c r="O46" s="67"/>
      <c r="P46" s="67">
        <f>ROUND(N46*FACE!$B$6,0)</f>
        <v>225</v>
      </c>
      <c r="Q46" s="67">
        <f t="shared" si="44"/>
        <v>225</v>
      </c>
      <c r="R46" s="67">
        <f t="shared" si="45"/>
        <v>2025</v>
      </c>
      <c r="S46" s="14"/>
    </row>
    <row r="47" spans="1:19" s="68" customFormat="1" x14ac:dyDescent="0.25">
      <c r="A47" s="69"/>
      <c r="B47" s="11">
        <v>43983</v>
      </c>
      <c r="C47" s="12">
        <f>FACE!B52</f>
        <v>63100</v>
      </c>
      <c r="D47" s="67">
        <f t="shared" si="35"/>
        <v>10727</v>
      </c>
      <c r="E47" s="67">
        <f>C47*FACE!$B$7</f>
        <v>5048</v>
      </c>
      <c r="F47" s="67">
        <f t="shared" si="38"/>
        <v>78875</v>
      </c>
      <c r="G47" s="12">
        <f>FACE!C52</f>
        <v>61300</v>
      </c>
      <c r="H47" s="74">
        <f t="shared" si="36"/>
        <v>10421</v>
      </c>
      <c r="I47" s="74">
        <f>G47*FACE!$B$7</f>
        <v>4904</v>
      </c>
      <c r="J47" s="67">
        <f t="shared" si="39"/>
        <v>15325</v>
      </c>
      <c r="K47" s="67">
        <f t="shared" si="40"/>
        <v>1800</v>
      </c>
      <c r="L47" s="67">
        <f t="shared" si="41"/>
        <v>306</v>
      </c>
      <c r="M47" s="67">
        <f t="shared" si="42"/>
        <v>144</v>
      </c>
      <c r="N47" s="67">
        <f t="shared" si="43"/>
        <v>2250</v>
      </c>
      <c r="O47" s="67"/>
      <c r="P47" s="67">
        <f>ROUND(N47*FACE!$B$6,0)</f>
        <v>225</v>
      </c>
      <c r="Q47" s="67">
        <f t="shared" si="44"/>
        <v>225</v>
      </c>
      <c r="R47" s="67">
        <f t="shared" si="45"/>
        <v>2025</v>
      </c>
      <c r="S47" s="14"/>
    </row>
    <row r="48" spans="1:19" s="68" customFormat="1" x14ac:dyDescent="0.25">
      <c r="A48" s="69"/>
      <c r="B48" s="11">
        <v>44013</v>
      </c>
      <c r="C48" s="12">
        <f>FACE!B53</f>
        <v>63100</v>
      </c>
      <c r="D48" s="67">
        <f t="shared" si="35"/>
        <v>10727</v>
      </c>
      <c r="E48" s="67">
        <f>C48*FACE!$B$7</f>
        <v>5048</v>
      </c>
      <c r="F48" s="67">
        <f t="shared" si="38"/>
        <v>78875</v>
      </c>
      <c r="G48" s="12">
        <f>FACE!C53</f>
        <v>61300</v>
      </c>
      <c r="H48" s="74">
        <f t="shared" si="36"/>
        <v>10421</v>
      </c>
      <c r="I48" s="74">
        <f>G48*FACE!$B$7</f>
        <v>4904</v>
      </c>
      <c r="J48" s="67">
        <f t="shared" si="39"/>
        <v>15325</v>
      </c>
      <c r="K48" s="67">
        <f t="shared" si="40"/>
        <v>1800</v>
      </c>
      <c r="L48" s="67">
        <f t="shared" si="41"/>
        <v>306</v>
      </c>
      <c r="M48" s="67">
        <f t="shared" si="42"/>
        <v>144</v>
      </c>
      <c r="N48" s="67">
        <f t="shared" si="43"/>
        <v>2250</v>
      </c>
      <c r="O48" s="67"/>
      <c r="P48" s="67">
        <f>ROUND(N48*FACE!$B$6,0)</f>
        <v>225</v>
      </c>
      <c r="Q48" s="67">
        <f t="shared" si="44"/>
        <v>225</v>
      </c>
      <c r="R48" s="67">
        <f t="shared" si="45"/>
        <v>2025</v>
      </c>
      <c r="S48" s="14"/>
    </row>
    <row r="49" spans="1:19" s="68" customFormat="1" x14ac:dyDescent="0.25">
      <c r="A49" s="69"/>
      <c r="B49" s="11"/>
      <c r="C49" s="12"/>
      <c r="D49" s="67"/>
      <c r="E49" s="67"/>
      <c r="F49" s="67"/>
      <c r="G49" s="12"/>
      <c r="H49" s="38"/>
      <c r="I49" s="67"/>
      <c r="J49" s="67"/>
      <c r="K49" s="67"/>
      <c r="L49" s="67"/>
      <c r="M49" s="67"/>
      <c r="N49" s="67"/>
      <c r="O49" s="67"/>
      <c r="P49" s="67"/>
      <c r="Q49" s="67"/>
      <c r="R49" s="67"/>
      <c r="S49" s="14"/>
    </row>
    <row r="50" spans="1:19" x14ac:dyDescent="0.25">
      <c r="A50" s="10"/>
      <c r="B50" s="11"/>
      <c r="C50" s="12"/>
      <c r="D50" s="13"/>
      <c r="E50" s="13"/>
      <c r="F50" s="13"/>
      <c r="G50" s="12"/>
      <c r="H50" s="13"/>
      <c r="I50" s="13"/>
      <c r="J50" s="13"/>
      <c r="K50" s="13"/>
      <c r="L50" s="13"/>
      <c r="M50" s="13"/>
      <c r="N50" s="13"/>
      <c r="O50" s="13"/>
      <c r="P50" s="13"/>
      <c r="Q50" s="13"/>
      <c r="R50" s="13"/>
      <c r="S50" s="14"/>
    </row>
    <row r="51" spans="1:19" ht="15.75" thickBot="1" x14ac:dyDescent="0.3">
      <c r="A51" s="117" t="s">
        <v>10</v>
      </c>
      <c r="B51" s="118"/>
      <c r="C51" s="6">
        <f t="shared" ref="C51:N51" si="46">SUM(C6:C50)</f>
        <v>2713300</v>
      </c>
      <c r="D51" s="6">
        <f t="shared" si="46"/>
        <v>279533</v>
      </c>
      <c r="E51" s="6">
        <f t="shared" si="46"/>
        <v>171632</v>
      </c>
      <c r="F51" s="6">
        <f t="shared" si="46"/>
        <v>3164465</v>
      </c>
      <c r="G51" s="6">
        <f t="shared" si="46"/>
        <v>2635900</v>
      </c>
      <c r="H51" s="6">
        <f t="shared" si="46"/>
        <v>271559</v>
      </c>
      <c r="I51" s="6">
        <f t="shared" si="46"/>
        <v>166736</v>
      </c>
      <c r="J51" s="6">
        <f t="shared" si="46"/>
        <v>438295</v>
      </c>
      <c r="K51" s="6">
        <f t="shared" si="46"/>
        <v>77400</v>
      </c>
      <c r="L51" s="6">
        <f t="shared" si="46"/>
        <v>7974</v>
      </c>
      <c r="M51" s="6">
        <f t="shared" si="46"/>
        <v>4896</v>
      </c>
      <c r="N51" s="6">
        <f t="shared" si="46"/>
        <v>90270</v>
      </c>
      <c r="O51" s="6"/>
      <c r="P51" s="6">
        <f>SUM(P6:P50)</f>
        <v>9027</v>
      </c>
      <c r="Q51" s="6">
        <f>SUM(Q6:Q50)</f>
        <v>9027</v>
      </c>
      <c r="R51" s="6">
        <f>SUM(R6:R50)</f>
        <v>81243</v>
      </c>
      <c r="S51" s="73">
        <f>SUM(S6:S50)</f>
        <v>972</v>
      </c>
    </row>
    <row r="52" spans="1:19" ht="23.25" customHeight="1" x14ac:dyDescent="0.25">
      <c r="A52" s="116" t="str">
        <f>"TOTAL ARRREAR IN WORDS RS-      "&amp;LOOKUP(IF(INT(RIGHT(R51,7)/100000)&gt;19,INT(RIGHT(R51,7)/1000000),IF(INT(RIGHT(R51,7)/100000)&gt;=10,INT(RIGHT(R51,7)/100000),0)),{0,1,2,3,4,5,6,7,8,9,10,11,12,13,14,15,16,17,18,19},{""," TEN "," TWENTY "," THIRTY "," FOURTY "," FIFTY "," SIXTY "," SEVENTY "," EIGHTY "," NINETY "," TEN "," ELEVEN "," TWELVE "," THIRTEEN "," FOURTEEN "," FIFTEEN "," SIXTEEN"," SEVENTEEN"," EIGHTEEN "," NINETEEN "})&amp;IF((IF(INT(RIGHT(R51,7)/100000)&gt;19,INT(RIGHT(R51,7)/1000000),IF(INT(RIGHT(R51,7)/100000)&gt;=10,INT(RIGHT(R51,7)/100000),0))+IF(INT(RIGHT(R51,7)/100000)&gt;19,INT(RIGHT(R51,6)/100000),IF(INT(RIGHT(R51,7)/100000)&gt;10,0,INT(RIGHT(R51,6)/100000))))&gt;0,LOOKUP(IF(INT(RIGHT(R51,7)/100000)&gt;19,INT(RIGHT(R51,6)/100000),IF(INT(RIGHT(R51,7)/100000)&gt;10,0,INT(RIGHT(R51,6)/100000))),{0,1,2,3,4,5,6,7,8,9,10,11,12,13,14,15,16,17,18,19},{""," ONE "," TWO "," THREE "," FOUR "," FIVE "," SIX "," SEVEN "," EIGHT "," NINE "," TEN "," ELEVEN "," TWELVE "," THIRTEEN "," FOURTEEN "," FIFTEEN "," SIXTEEN"," SEVENTEEN"," EIGHTEEN "," NINETEEN "})&amp;" Lac. "," ")&amp;LOOKUP(IF(INT(RIGHT(R51,5)/1000)&gt;19,INT(RIGHT(R51,5)/10000),IF(INT(RIGHT(R51,5)/1000)&gt;=10,INT(RIGHT(R51,5)/1000),0)),{0,1,2,3,4,5,6,7,8,9,10,11,12,13,14,15,16,17,18,19},{""," TEN "," TWENTY "," THIRTY "," FOURTY "," FIFTY "," SIXTY "," SEVENTY "," EIGHTY "," NINETY "," TEN "," ELEVEN "," TWELVE "," THIRTEEN "," FOURTEEN "," FIFTEEN "," SIXTEEN"," SEVENTEEN"," EIGHTEEN "," NINETEEN "})&amp;IF((IF(INT(RIGHT(R51,5)/1000)&gt;19,INT(RIGHT(R51,4)/1000),IF(INT(RIGHT(R51,5)/1000)&gt;10,0,INT(RIGHT(R51,4)/1000)))+IF(INT(RIGHT(R51,5)/1000)&gt;19,INT(RIGHT(R51,5)/10000),IF(INT(RIGHT(R51,5)/1000)&gt;=10,INT(RIGHT(R51,5)/1000),0)))&gt;0,LOOKUP(IF(INT(RIGHT(R51,5)/1000)&gt;19,INT(RIGHT(R51,4)/1000),IF(INT(RIGHT(R51,5)/1000)&gt;10,0,INT(RIGHT(R51,4)/1000))),{0,1,2,3,4,5,6,7,8,9,10,11,12,13,14,15,16,17,18,19},{""," ONE "," TWO "," THREE "," FOUR "," FIVE "," SIX "," SEVEN "," EIGHT "," NINE "," TEN "," ELEVEN "," TWELVE "," THIRTEEN "," FOURTEEN "," FIFTEEN "," SIXTEEN"," SEVENTEEN"," EIGHTEEN "," NINETEEN "})&amp;" Thousand "," ")&amp;IF((INT((RIGHT(R51,3))/100))&gt;0,LOOKUP(INT((RIGHT(R51,3))/100),{0,1,2,3,4,5,6,7,8,9,10,11,12,13,14,15,16,17,18,19},{""," ONE "," TWO "," THREE "," FOUR "," FIVE "," SIX "," SEVEN "," EIGHT "," NINE "," TEN "," ELEVEN "," TWELVE "," THIRTEEN "," FOURTEEN "," FIFTEEN "," SIXTEEN"," SEVENTEEN"," EIGHTEEN "," NINETEEN "})&amp;" Hundred "," ")&amp;LOOKUP(IF(INT(RIGHT(R51,2))&gt;19,INT(RIGHT(R51,2)/10),IF(INT(RIGHT(R51,2))&gt;=10,INT(RIGHT(R51,2)),0)),{0,1,2,3,4,5,6,7,8,9,10,11,12,13,14,15,16,17,18,19},{""," TEN "," TWENTY "," THIRTY "," FOURTY "," FIFTY "," SIXTY "," SEVENTY "," EIGHTY "," NINETY "," TEN "," ELEVEN "," TWELVE "," THIRTEEN "," FOURTEEN "," FIFTEEN "," SIXTEEN"," SEVENTEEN"," EIGHTEEN "," NINETEEN "})&amp;LOOKUP(IF(INT(RIGHT(R51,2))&lt;10,INT(RIGHT(R51,1)),IF(INT(RIGHT(R51,2))&lt;20,0,INT(RIGHT(R51,1)))),{0,1,2,3,4,5,6,7,8,9,10,11,12,13,14,15,16,17,18,19},{""," ONE "," TWO "," THREE "," FOUR "," FIVE "," SIX "," SEVEN "," EIGHT "," NINE "," TEN "," ELEVEN "," TWELVE "," THIRTEEN "," FOURTEEN "," FIFTEEN "," SIXTEEN"," SEVENTEEN"," EIGHTEEN "," NINETEEN "})&amp;" Only"</f>
        <v>TOTAL ARRREAR IN WORDS RS-        EIGHTY  ONE  Thousand  TWO  Hundred  FOURTY  THREE  Only</v>
      </c>
      <c r="B52" s="116"/>
      <c r="C52" s="116"/>
      <c r="D52" s="116"/>
      <c r="E52" s="116"/>
      <c r="F52" s="116"/>
      <c r="G52" s="116"/>
      <c r="H52" s="116"/>
      <c r="I52" s="116"/>
      <c r="J52" s="116"/>
      <c r="K52" s="116"/>
      <c r="L52" s="116"/>
      <c r="M52" s="116"/>
      <c r="N52" s="116"/>
      <c r="O52" s="116"/>
      <c r="P52" s="116"/>
      <c r="Q52" s="116"/>
      <c r="R52" s="116"/>
      <c r="S52" s="116"/>
    </row>
    <row r="53" spans="1:19" x14ac:dyDescent="0.25">
      <c r="R53" s="15"/>
      <c r="S53" s="9">
        <f>N51-S51-Q51</f>
        <v>80271</v>
      </c>
    </row>
    <row r="54" spans="1:19" x14ac:dyDescent="0.25">
      <c r="A54" s="141" t="s">
        <v>28</v>
      </c>
      <c r="B54" s="141"/>
      <c r="C54" s="141"/>
      <c r="D54" s="141"/>
      <c r="E54" s="141"/>
      <c r="F54" s="141"/>
      <c r="G54" s="141"/>
      <c r="H54" s="141" t="s">
        <v>29</v>
      </c>
      <c r="I54" s="141"/>
      <c r="J54" s="141"/>
      <c r="R54" s="15"/>
      <c r="S54" s="9">
        <f>R51-S51</f>
        <v>80271</v>
      </c>
    </row>
    <row r="55" spans="1:19" x14ac:dyDescent="0.25">
      <c r="A55" s="141" t="s">
        <v>24</v>
      </c>
      <c r="B55" s="141"/>
      <c r="C55" s="141"/>
      <c r="D55" s="141"/>
      <c r="E55" s="141"/>
      <c r="F55" s="141"/>
      <c r="G55" s="141"/>
      <c r="H55" s="141">
        <f>ROUND($R$51/100*30,0)</f>
        <v>24373</v>
      </c>
      <c r="I55" s="141"/>
      <c r="J55" s="141"/>
    </row>
    <row r="56" spans="1:19" x14ac:dyDescent="0.25">
      <c r="A56" s="141" t="s">
        <v>25</v>
      </c>
      <c r="B56" s="141"/>
      <c r="C56" s="141"/>
      <c r="D56" s="141"/>
      <c r="E56" s="141"/>
      <c r="F56" s="141"/>
      <c r="G56" s="141"/>
      <c r="H56" s="141">
        <f>ROUND($R$51/100*30,0)</f>
        <v>24373</v>
      </c>
      <c r="I56" s="141"/>
      <c r="J56" s="141"/>
    </row>
    <row r="57" spans="1:19" x14ac:dyDescent="0.25">
      <c r="A57" s="141" t="s">
        <v>26</v>
      </c>
      <c r="B57" s="141"/>
      <c r="C57" s="141"/>
      <c r="D57" s="141"/>
      <c r="E57" s="141"/>
      <c r="F57" s="141"/>
      <c r="G57" s="141"/>
      <c r="H57" s="141">
        <f>ROUND($R$51/100*40,0)</f>
        <v>32497</v>
      </c>
      <c r="I57" s="141"/>
      <c r="J57" s="141"/>
    </row>
    <row r="58" spans="1:19" x14ac:dyDescent="0.25">
      <c r="A58" s="140" t="s">
        <v>27</v>
      </c>
      <c r="B58" s="140"/>
      <c r="C58" s="140"/>
      <c r="D58" s="140"/>
      <c r="E58" s="140"/>
      <c r="F58" s="140"/>
      <c r="G58" s="140"/>
      <c r="H58" s="140">
        <f>SUM(H55:J57)</f>
        <v>81243</v>
      </c>
      <c r="I58" s="140"/>
      <c r="J58" s="140"/>
    </row>
  </sheetData>
  <sheetProtection password="C751" sheet="1" objects="1" scenarios="1" autoFilter="0"/>
  <autoFilter ref="A5:T52" xr:uid="{00000000-0009-0000-0000-000001000000}"/>
  <mergeCells count="31">
    <mergeCell ref="H58:J58"/>
    <mergeCell ref="A58:G58"/>
    <mergeCell ref="H54:J54"/>
    <mergeCell ref="A55:G55"/>
    <mergeCell ref="A56:G56"/>
    <mergeCell ref="A57:G57"/>
    <mergeCell ref="H55:J55"/>
    <mergeCell ref="A54:G54"/>
    <mergeCell ref="H56:J56"/>
    <mergeCell ref="H57:J57"/>
    <mergeCell ref="P4:P5"/>
    <mergeCell ref="Q4:Q5"/>
    <mergeCell ref="M3:N3"/>
    <mergeCell ref="R4:R5"/>
    <mergeCell ref="S4:S5"/>
    <mergeCell ref="A52:S52"/>
    <mergeCell ref="A51:B51"/>
    <mergeCell ref="A1:S1"/>
    <mergeCell ref="A2:C2"/>
    <mergeCell ref="D2:L2"/>
    <mergeCell ref="M2:N2"/>
    <mergeCell ref="A4:A5"/>
    <mergeCell ref="B4:B5"/>
    <mergeCell ref="C4:F4"/>
    <mergeCell ref="G4:J4"/>
    <mergeCell ref="K4:N4"/>
    <mergeCell ref="O4:O5"/>
    <mergeCell ref="O2:S2"/>
    <mergeCell ref="A3:B3"/>
    <mergeCell ref="C3:L3"/>
    <mergeCell ref="O3:S3"/>
  </mergeCells>
  <pageMargins left="0.4375" right="0.41666666666666702" top="0.75" bottom="0.75" header="0.3" footer="0.3"/>
  <pageSetup paperSize="9" orientation="landscape" verticalDpi="150" r:id="rId1"/>
  <headerFooter>
    <oddHeader>&amp;RRAJTEACHERS.IN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51"/>
  <sheetViews>
    <sheetView view="pageLayout" topLeftCell="A36" workbookViewId="0">
      <selection activeCell="T51" sqref="T51:U51"/>
    </sheetView>
  </sheetViews>
  <sheetFormatPr defaultColWidth="8.7109375" defaultRowHeight="15" x14ac:dyDescent="0.25"/>
  <cols>
    <col min="1" max="1" width="2.85546875" style="1" bestFit="1" customWidth="1"/>
    <col min="2" max="2" width="8" style="1" customWidth="1"/>
    <col min="3" max="4" width="8.5703125" style="1" customWidth="1"/>
    <col min="5" max="5" width="6.42578125" style="1" customWidth="1"/>
    <col min="6" max="7" width="9.42578125" style="1" customWidth="1"/>
    <col min="8" max="8" width="8.140625" style="1" customWidth="1"/>
    <col min="9" max="9" width="6.140625" style="1" customWidth="1"/>
    <col min="10" max="10" width="9" style="1" customWidth="1"/>
    <col min="11" max="11" width="7" style="1" hidden="1" customWidth="1"/>
    <col min="12" max="12" width="7.42578125" style="1" hidden="1" customWidth="1"/>
    <col min="13" max="13" width="6.5703125" style="1" hidden="1" customWidth="1"/>
    <col min="14" max="14" width="7.140625" style="1" hidden="1" customWidth="1"/>
    <col min="15" max="15" width="9.5703125" style="1" customWidth="1"/>
    <col min="16" max="16" width="7" style="1" customWidth="1"/>
    <col min="17" max="17" width="6.5703125" style="1" customWidth="1"/>
    <col min="18" max="18" width="5.5703125" style="1" customWidth="1"/>
    <col min="19" max="19" width="8.85546875" style="1" customWidth="1"/>
    <col min="20" max="20" width="9.42578125" style="1" customWidth="1"/>
    <col min="21" max="21" width="12" style="1" customWidth="1"/>
    <col min="22" max="22" width="2.5703125" style="1" customWidth="1"/>
    <col min="23" max="16384" width="8.7109375" style="1"/>
  </cols>
  <sheetData>
    <row r="1" spans="1:21" ht="24.95" customHeight="1" x14ac:dyDescent="0.35">
      <c r="A1" s="142" t="str">
        <f>FACE!B1</f>
        <v>Government Higher Secondary School</v>
      </c>
      <c r="B1" s="143"/>
      <c r="C1" s="143"/>
      <c r="D1" s="143"/>
      <c r="E1" s="143"/>
      <c r="F1" s="143"/>
      <c r="G1" s="143"/>
      <c r="H1" s="143"/>
      <c r="I1" s="143"/>
      <c r="J1" s="143"/>
      <c r="K1" s="143"/>
      <c r="L1" s="143"/>
      <c r="M1" s="143"/>
      <c r="N1" s="143"/>
      <c r="O1" s="143"/>
      <c r="P1" s="143"/>
      <c r="Q1" s="143"/>
      <c r="R1" s="143"/>
      <c r="S1" s="143"/>
      <c r="T1" s="143"/>
      <c r="U1" s="143"/>
    </row>
    <row r="2" spans="1:21" ht="20.100000000000001" customHeight="1" x14ac:dyDescent="0.25">
      <c r="A2" s="144" t="s">
        <v>60</v>
      </c>
      <c r="B2" s="145"/>
      <c r="C2" s="145"/>
      <c r="D2" s="145"/>
      <c r="E2" s="145"/>
      <c r="F2" s="145"/>
      <c r="G2" s="145"/>
      <c r="H2" s="145"/>
      <c r="I2" s="145"/>
      <c r="J2" s="145"/>
      <c r="K2" s="145"/>
      <c r="L2" s="145"/>
      <c r="M2" s="145"/>
      <c r="N2" s="145"/>
      <c r="O2" s="145"/>
      <c r="P2" s="145"/>
      <c r="Q2" s="145"/>
      <c r="R2" s="145"/>
      <c r="S2" s="145"/>
      <c r="T2" s="145"/>
      <c r="U2" s="145"/>
    </row>
    <row r="3" spans="1:21" ht="18" customHeight="1" x14ac:dyDescent="0.25">
      <c r="A3" s="147" t="s">
        <v>16</v>
      </c>
      <c r="B3" s="141"/>
      <c r="C3" s="141"/>
      <c r="D3" s="148">
        <f>FACE!B2</f>
        <v>0</v>
      </c>
      <c r="E3" s="148"/>
      <c r="F3" s="148"/>
      <c r="G3" s="148"/>
      <c r="H3" s="148"/>
      <c r="I3" s="148"/>
      <c r="J3" s="148"/>
      <c r="K3" s="141" t="s">
        <v>37</v>
      </c>
      <c r="L3" s="141"/>
      <c r="M3" s="141"/>
      <c r="N3" s="141"/>
      <c r="O3" s="141"/>
      <c r="P3" s="149" t="str">
        <f>FACE!B3</f>
        <v>Senior Teacher</v>
      </c>
      <c r="Q3" s="149"/>
      <c r="R3" s="149"/>
      <c r="S3" s="149"/>
      <c r="T3" s="150"/>
      <c r="U3" s="146" t="s">
        <v>42</v>
      </c>
    </row>
    <row r="4" spans="1:21" ht="18.95" customHeight="1" thickBot="1" x14ac:dyDescent="0.3">
      <c r="A4" s="117" t="s">
        <v>18</v>
      </c>
      <c r="B4" s="118"/>
      <c r="C4" s="118"/>
      <c r="D4" s="118">
        <f>FACE!B5</f>
        <v>0</v>
      </c>
      <c r="E4" s="118"/>
      <c r="F4" s="118"/>
      <c r="G4" s="118"/>
      <c r="H4" s="118"/>
      <c r="I4" s="118"/>
      <c r="J4" s="118"/>
      <c r="K4" s="118" t="s">
        <v>36</v>
      </c>
      <c r="L4" s="118"/>
      <c r="M4" s="118"/>
      <c r="N4" s="118"/>
      <c r="O4" s="118"/>
      <c r="P4" s="118" t="str">
        <f>FACE!B4</f>
        <v>aaaa1234a</v>
      </c>
      <c r="Q4" s="118"/>
      <c r="R4" s="118"/>
      <c r="S4" s="118"/>
      <c r="T4" s="151"/>
      <c r="U4" s="146"/>
    </row>
    <row r="5" spans="1:21" ht="18.600000000000001" customHeight="1" x14ac:dyDescent="0.25">
      <c r="A5" s="124" t="s">
        <v>0</v>
      </c>
      <c r="B5" s="126" t="s">
        <v>1</v>
      </c>
      <c r="C5" s="128" t="s">
        <v>2</v>
      </c>
      <c r="D5" s="128"/>
      <c r="E5" s="128"/>
      <c r="F5" s="128"/>
      <c r="G5" s="128" t="s">
        <v>3</v>
      </c>
      <c r="H5" s="128"/>
      <c r="I5" s="128"/>
      <c r="J5" s="128"/>
      <c r="K5" s="129" t="s">
        <v>4</v>
      </c>
      <c r="L5" s="130"/>
      <c r="M5" s="130"/>
      <c r="N5" s="131"/>
      <c r="O5" s="129" t="s">
        <v>4</v>
      </c>
      <c r="P5" s="130"/>
      <c r="Q5" s="131"/>
      <c r="R5" s="128" t="s">
        <v>30</v>
      </c>
      <c r="S5" s="128"/>
      <c r="T5" s="152" t="s">
        <v>31</v>
      </c>
      <c r="U5" s="146"/>
    </row>
    <row r="6" spans="1:21" ht="20.100000000000001" customHeight="1" thickBot="1" x14ac:dyDescent="0.3">
      <c r="A6" s="154"/>
      <c r="B6" s="155"/>
      <c r="C6" s="26" t="s">
        <v>7</v>
      </c>
      <c r="D6" s="26" t="s">
        <v>8</v>
      </c>
      <c r="E6" s="35" t="s">
        <v>9</v>
      </c>
      <c r="F6" s="26" t="s">
        <v>32</v>
      </c>
      <c r="G6" s="26" t="s">
        <v>7</v>
      </c>
      <c r="H6" s="26" t="s">
        <v>8</v>
      </c>
      <c r="I6" s="35" t="s">
        <v>9</v>
      </c>
      <c r="J6" s="26" t="s">
        <v>10</v>
      </c>
      <c r="K6" s="26" t="s">
        <v>7</v>
      </c>
      <c r="L6" s="26" t="s">
        <v>8</v>
      </c>
      <c r="M6" s="35" t="s">
        <v>9</v>
      </c>
      <c r="N6" s="35" t="s">
        <v>40</v>
      </c>
      <c r="O6" s="26" t="s">
        <v>7</v>
      </c>
      <c r="P6" s="26" t="s">
        <v>8</v>
      </c>
      <c r="Q6" s="35" t="s">
        <v>9</v>
      </c>
      <c r="R6" s="26" t="s">
        <v>33</v>
      </c>
      <c r="S6" s="22" t="s">
        <v>39</v>
      </c>
      <c r="T6" s="153"/>
      <c r="U6" s="146"/>
    </row>
    <row r="7" spans="1:21" x14ac:dyDescent="0.25">
      <c r="A7" s="49">
        <v>1</v>
      </c>
      <c r="B7" s="50">
        <v>42736</v>
      </c>
      <c r="C7" s="51">
        <f>Sheet1!C6</f>
        <v>63100</v>
      </c>
      <c r="D7" s="52">
        <f>Sheet1!D6</f>
        <v>2524</v>
      </c>
      <c r="E7" s="52">
        <v>0</v>
      </c>
      <c r="F7" s="52">
        <f>SUM(C7+D7+E7)</f>
        <v>65624</v>
      </c>
      <c r="G7" s="52">
        <f>Sheet1!G6</f>
        <v>61300</v>
      </c>
      <c r="H7" s="51">
        <f>Sheet1!H6</f>
        <v>2452</v>
      </c>
      <c r="I7" s="51">
        <f>Sheet1!I6</f>
        <v>0</v>
      </c>
      <c r="J7" s="52">
        <f>G7+H7+I7</f>
        <v>63752</v>
      </c>
      <c r="K7" s="52">
        <f>C7-G7</f>
        <v>1800</v>
      </c>
      <c r="L7" s="52">
        <f>D7-H7</f>
        <v>72</v>
      </c>
      <c r="M7" s="52">
        <v>0</v>
      </c>
      <c r="N7" s="52">
        <f>K7+L7+M7</f>
        <v>1872</v>
      </c>
      <c r="O7" s="52">
        <f>ROUND(K7*100%,0)</f>
        <v>1800</v>
      </c>
      <c r="P7" s="52">
        <f>ROUND(L7*100%,0)</f>
        <v>72</v>
      </c>
      <c r="Q7" s="52">
        <f>M7</f>
        <v>0</v>
      </c>
      <c r="R7" s="52">
        <f>O7+P7-S7+Q77</f>
        <v>1685</v>
      </c>
      <c r="S7" s="53">
        <f>ROUND((O7+P7+Q7)*FACE!$B$6,0)</f>
        <v>187</v>
      </c>
      <c r="T7" s="59">
        <f>O7+P7-R7-S7+Q7</f>
        <v>0</v>
      </c>
      <c r="U7" s="54"/>
    </row>
    <row r="8" spans="1:21" x14ac:dyDescent="0.25">
      <c r="A8" s="55">
        <v>2</v>
      </c>
      <c r="B8" s="56">
        <v>42767</v>
      </c>
      <c r="C8" s="57">
        <f>Sheet1!C7</f>
        <v>63100</v>
      </c>
      <c r="D8" s="52">
        <f>Sheet1!D7</f>
        <v>2524</v>
      </c>
      <c r="E8" s="52">
        <v>0</v>
      </c>
      <c r="F8" s="52">
        <f t="shared" ref="F8:F36" si="0">SUM(C8+D8+E8)</f>
        <v>65624</v>
      </c>
      <c r="G8" s="58">
        <f>Sheet1!G7</f>
        <v>61300</v>
      </c>
      <c r="H8" s="51">
        <f>Sheet1!H7</f>
        <v>2452</v>
      </c>
      <c r="I8" s="51">
        <f>Sheet1!I7</f>
        <v>0</v>
      </c>
      <c r="J8" s="52">
        <f t="shared" ref="J8:J36" si="1">G8+H8+I8</f>
        <v>63752</v>
      </c>
      <c r="K8" s="58">
        <f t="shared" ref="K8:L15" si="2">C8-G8</f>
        <v>1800</v>
      </c>
      <c r="L8" s="58">
        <f t="shared" si="2"/>
        <v>72</v>
      </c>
      <c r="M8" s="52">
        <v>0</v>
      </c>
      <c r="N8" s="52">
        <f t="shared" ref="N8:N49" si="3">K8+L8+M8</f>
        <v>1872</v>
      </c>
      <c r="O8" s="52">
        <f t="shared" ref="O8:O36" si="4">ROUND(K8*100%,0)</f>
        <v>1800</v>
      </c>
      <c r="P8" s="52">
        <f t="shared" ref="P8:P36" si="5">ROUND(L8*100%,0)</f>
        <v>72</v>
      </c>
      <c r="Q8" s="52">
        <f t="shared" ref="Q8:Q36" si="6">M8</f>
        <v>0</v>
      </c>
      <c r="R8" s="52">
        <f>O8+P8-S8+Q78</f>
        <v>1685</v>
      </c>
      <c r="S8" s="53">
        <f>ROUND((O8+P8+Q8)*FACE!$B$6,0)</f>
        <v>187</v>
      </c>
      <c r="T8" s="59">
        <f t="shared" ref="T8:T15" si="7">O8+P8-R8-S8</f>
        <v>0</v>
      </c>
      <c r="U8" s="54"/>
    </row>
    <row r="9" spans="1:21" x14ac:dyDescent="0.25">
      <c r="A9" s="55">
        <v>3</v>
      </c>
      <c r="B9" s="56">
        <v>42795</v>
      </c>
      <c r="C9" s="57">
        <f>Sheet1!C8</f>
        <v>63100</v>
      </c>
      <c r="D9" s="52">
        <f>Sheet1!D8</f>
        <v>2524</v>
      </c>
      <c r="E9" s="52">
        <v>0</v>
      </c>
      <c r="F9" s="52">
        <f t="shared" si="0"/>
        <v>65624</v>
      </c>
      <c r="G9" s="58">
        <f>Sheet1!G8</f>
        <v>61300</v>
      </c>
      <c r="H9" s="51">
        <f>Sheet1!H8</f>
        <v>2452</v>
      </c>
      <c r="I9" s="51">
        <f>Sheet1!I8</f>
        <v>0</v>
      </c>
      <c r="J9" s="52">
        <f t="shared" si="1"/>
        <v>63752</v>
      </c>
      <c r="K9" s="58">
        <f t="shared" si="2"/>
        <v>1800</v>
      </c>
      <c r="L9" s="58">
        <f t="shared" si="2"/>
        <v>72</v>
      </c>
      <c r="M9" s="52">
        <v>0</v>
      </c>
      <c r="N9" s="52">
        <f t="shared" si="3"/>
        <v>1872</v>
      </c>
      <c r="O9" s="52">
        <f t="shared" si="4"/>
        <v>1800</v>
      </c>
      <c r="P9" s="52">
        <f t="shared" si="5"/>
        <v>72</v>
      </c>
      <c r="Q9" s="52">
        <f t="shared" si="6"/>
        <v>0</v>
      </c>
      <c r="R9" s="52">
        <f t="shared" ref="R9:R15" si="8">O9+P9-S9+Q79</f>
        <v>1685</v>
      </c>
      <c r="S9" s="53">
        <f>ROUND((O9+P9+Q9)*FACE!$B$6,0)</f>
        <v>187</v>
      </c>
      <c r="T9" s="59">
        <f t="shared" si="7"/>
        <v>0</v>
      </c>
      <c r="U9" s="54"/>
    </row>
    <row r="10" spans="1:21" x14ac:dyDescent="0.25">
      <c r="A10" s="55">
        <v>4</v>
      </c>
      <c r="B10" s="56">
        <v>42826</v>
      </c>
      <c r="C10" s="57">
        <f>Sheet1!C9</f>
        <v>63100</v>
      </c>
      <c r="D10" s="52">
        <f>Sheet1!D9</f>
        <v>2524</v>
      </c>
      <c r="E10" s="52">
        <v>0</v>
      </c>
      <c r="F10" s="52">
        <f t="shared" si="0"/>
        <v>65624</v>
      </c>
      <c r="G10" s="58">
        <f>Sheet1!G9</f>
        <v>61300</v>
      </c>
      <c r="H10" s="51">
        <f>Sheet1!H9</f>
        <v>2452</v>
      </c>
      <c r="I10" s="51">
        <f>Sheet1!I9</f>
        <v>0</v>
      </c>
      <c r="J10" s="52">
        <f t="shared" si="1"/>
        <v>63752</v>
      </c>
      <c r="K10" s="58">
        <f t="shared" si="2"/>
        <v>1800</v>
      </c>
      <c r="L10" s="58">
        <f t="shared" si="2"/>
        <v>72</v>
      </c>
      <c r="M10" s="52">
        <v>0</v>
      </c>
      <c r="N10" s="52">
        <f t="shared" si="3"/>
        <v>1872</v>
      </c>
      <c r="O10" s="52">
        <f t="shared" si="4"/>
        <v>1800</v>
      </c>
      <c r="P10" s="52">
        <f t="shared" si="5"/>
        <v>72</v>
      </c>
      <c r="Q10" s="52">
        <f t="shared" si="6"/>
        <v>0</v>
      </c>
      <c r="R10" s="52">
        <f t="shared" si="8"/>
        <v>1685</v>
      </c>
      <c r="S10" s="53">
        <f>ROUND((O10+P10+Q10)*FACE!$B$6,0)</f>
        <v>187</v>
      </c>
      <c r="T10" s="59">
        <f t="shared" si="7"/>
        <v>0</v>
      </c>
      <c r="U10" s="54"/>
    </row>
    <row r="11" spans="1:21" x14ac:dyDescent="0.25">
      <c r="A11" s="55">
        <v>5</v>
      </c>
      <c r="B11" s="56">
        <v>42856</v>
      </c>
      <c r="C11" s="57">
        <f>Sheet1!C10</f>
        <v>63100</v>
      </c>
      <c r="D11" s="52">
        <f>Sheet1!D10</f>
        <v>2524</v>
      </c>
      <c r="E11" s="52">
        <v>0</v>
      </c>
      <c r="F11" s="52">
        <f t="shared" si="0"/>
        <v>65624</v>
      </c>
      <c r="G11" s="58">
        <f>Sheet1!G10</f>
        <v>61300</v>
      </c>
      <c r="H11" s="51">
        <f>Sheet1!H10</f>
        <v>2452</v>
      </c>
      <c r="I11" s="51">
        <f>Sheet1!I10</f>
        <v>0</v>
      </c>
      <c r="J11" s="52">
        <f t="shared" si="1"/>
        <v>63752</v>
      </c>
      <c r="K11" s="58">
        <f t="shared" si="2"/>
        <v>1800</v>
      </c>
      <c r="L11" s="58">
        <f t="shared" si="2"/>
        <v>72</v>
      </c>
      <c r="M11" s="52">
        <v>0</v>
      </c>
      <c r="N11" s="52">
        <f t="shared" si="3"/>
        <v>1872</v>
      </c>
      <c r="O11" s="52">
        <f t="shared" si="4"/>
        <v>1800</v>
      </c>
      <c r="P11" s="52">
        <f t="shared" si="5"/>
        <v>72</v>
      </c>
      <c r="Q11" s="52">
        <f t="shared" si="6"/>
        <v>0</v>
      </c>
      <c r="R11" s="52">
        <f t="shared" si="8"/>
        <v>1685</v>
      </c>
      <c r="S11" s="53">
        <f>ROUND((O11+P11+Q11)*FACE!$B$6,0)</f>
        <v>187</v>
      </c>
      <c r="T11" s="59">
        <f t="shared" si="7"/>
        <v>0</v>
      </c>
      <c r="U11" s="54"/>
    </row>
    <row r="12" spans="1:21" x14ac:dyDescent="0.25">
      <c r="A12" s="55">
        <v>6</v>
      </c>
      <c r="B12" s="56">
        <v>42887</v>
      </c>
      <c r="C12" s="57">
        <f>Sheet1!C11</f>
        <v>63100</v>
      </c>
      <c r="D12" s="52">
        <f>Sheet1!D11</f>
        <v>2524</v>
      </c>
      <c r="E12" s="52">
        <v>0</v>
      </c>
      <c r="F12" s="52">
        <f t="shared" si="0"/>
        <v>65624</v>
      </c>
      <c r="G12" s="58">
        <f>Sheet1!G11</f>
        <v>61300</v>
      </c>
      <c r="H12" s="51">
        <f>Sheet1!H11</f>
        <v>2452</v>
      </c>
      <c r="I12" s="51">
        <f>Sheet1!I11</f>
        <v>0</v>
      </c>
      <c r="J12" s="52">
        <f t="shared" si="1"/>
        <v>63752</v>
      </c>
      <c r="K12" s="58">
        <f t="shared" si="2"/>
        <v>1800</v>
      </c>
      <c r="L12" s="58">
        <f t="shared" si="2"/>
        <v>72</v>
      </c>
      <c r="M12" s="52">
        <v>0</v>
      </c>
      <c r="N12" s="52">
        <f t="shared" si="3"/>
        <v>1872</v>
      </c>
      <c r="O12" s="52">
        <f t="shared" si="4"/>
        <v>1800</v>
      </c>
      <c r="P12" s="52">
        <f t="shared" si="5"/>
        <v>72</v>
      </c>
      <c r="Q12" s="52">
        <f t="shared" si="6"/>
        <v>0</v>
      </c>
      <c r="R12" s="52">
        <f t="shared" si="8"/>
        <v>1685</v>
      </c>
      <c r="S12" s="53">
        <f>ROUND((O12+P12+Q12)*FACE!$B$6,0)</f>
        <v>187</v>
      </c>
      <c r="T12" s="59">
        <f t="shared" si="7"/>
        <v>0</v>
      </c>
      <c r="U12" s="54"/>
    </row>
    <row r="13" spans="1:21" x14ac:dyDescent="0.25">
      <c r="A13" s="55">
        <v>7</v>
      </c>
      <c r="B13" s="56">
        <v>42917</v>
      </c>
      <c r="C13" s="57">
        <f>Sheet1!C12</f>
        <v>63100</v>
      </c>
      <c r="D13" s="52">
        <f>Sheet1!D12</f>
        <v>3155</v>
      </c>
      <c r="E13" s="52">
        <v>0</v>
      </c>
      <c r="F13" s="52">
        <f t="shared" si="0"/>
        <v>66255</v>
      </c>
      <c r="G13" s="58">
        <f>Sheet1!G12</f>
        <v>61300</v>
      </c>
      <c r="H13" s="51">
        <f>Sheet1!H12</f>
        <v>3065</v>
      </c>
      <c r="I13" s="51">
        <f>Sheet1!I12</f>
        <v>0</v>
      </c>
      <c r="J13" s="52">
        <f t="shared" si="1"/>
        <v>64365</v>
      </c>
      <c r="K13" s="58">
        <f t="shared" si="2"/>
        <v>1800</v>
      </c>
      <c r="L13" s="58">
        <f t="shared" si="2"/>
        <v>90</v>
      </c>
      <c r="M13" s="52">
        <v>0</v>
      </c>
      <c r="N13" s="52">
        <f t="shared" si="3"/>
        <v>1890</v>
      </c>
      <c r="O13" s="52">
        <f t="shared" si="4"/>
        <v>1800</v>
      </c>
      <c r="P13" s="52">
        <f t="shared" si="5"/>
        <v>90</v>
      </c>
      <c r="Q13" s="52">
        <f t="shared" si="6"/>
        <v>0</v>
      </c>
      <c r="R13" s="52">
        <f t="shared" si="8"/>
        <v>1701</v>
      </c>
      <c r="S13" s="53">
        <f>ROUND((O13+P13+Q13)*FACE!$B$6,0)</f>
        <v>189</v>
      </c>
      <c r="T13" s="59">
        <f t="shared" si="7"/>
        <v>0</v>
      </c>
      <c r="U13" s="54"/>
    </row>
    <row r="14" spans="1:21" x14ac:dyDescent="0.25">
      <c r="A14" s="55">
        <v>8</v>
      </c>
      <c r="B14" s="56">
        <v>42948</v>
      </c>
      <c r="C14" s="57">
        <f>Sheet1!C13</f>
        <v>63100</v>
      </c>
      <c r="D14" s="52">
        <f>Sheet1!D13</f>
        <v>3155</v>
      </c>
      <c r="E14" s="52">
        <v>0</v>
      </c>
      <c r="F14" s="52">
        <f t="shared" si="0"/>
        <v>66255</v>
      </c>
      <c r="G14" s="58">
        <f>Sheet1!G13</f>
        <v>61300</v>
      </c>
      <c r="H14" s="51">
        <f>Sheet1!H13</f>
        <v>3065</v>
      </c>
      <c r="I14" s="51">
        <f>Sheet1!I13</f>
        <v>0</v>
      </c>
      <c r="J14" s="52">
        <f t="shared" si="1"/>
        <v>64365</v>
      </c>
      <c r="K14" s="58">
        <f t="shared" si="2"/>
        <v>1800</v>
      </c>
      <c r="L14" s="58">
        <f t="shared" si="2"/>
        <v>90</v>
      </c>
      <c r="M14" s="52">
        <v>0</v>
      </c>
      <c r="N14" s="52">
        <f t="shared" si="3"/>
        <v>1890</v>
      </c>
      <c r="O14" s="52">
        <f t="shared" si="4"/>
        <v>1800</v>
      </c>
      <c r="P14" s="52">
        <f t="shared" si="5"/>
        <v>90</v>
      </c>
      <c r="Q14" s="52">
        <f t="shared" si="6"/>
        <v>0</v>
      </c>
      <c r="R14" s="52">
        <f t="shared" si="8"/>
        <v>1701</v>
      </c>
      <c r="S14" s="53">
        <f>ROUND((O14+P14+Q14)*FACE!$B$6,0)</f>
        <v>189</v>
      </c>
      <c r="T14" s="59">
        <f t="shared" si="7"/>
        <v>0</v>
      </c>
      <c r="U14" s="54"/>
    </row>
    <row r="15" spans="1:21" x14ac:dyDescent="0.25">
      <c r="A15" s="55">
        <v>9</v>
      </c>
      <c r="B15" s="56">
        <v>42979</v>
      </c>
      <c r="C15" s="57">
        <f>Sheet1!C14</f>
        <v>63100</v>
      </c>
      <c r="D15" s="52">
        <f>Sheet1!D14</f>
        <v>3155</v>
      </c>
      <c r="E15" s="52">
        <v>0</v>
      </c>
      <c r="F15" s="52">
        <f t="shared" si="0"/>
        <v>66255</v>
      </c>
      <c r="G15" s="58">
        <f>Sheet1!G14</f>
        <v>61300</v>
      </c>
      <c r="H15" s="51">
        <f>Sheet1!H14</f>
        <v>3065</v>
      </c>
      <c r="I15" s="51">
        <f>Sheet1!I14</f>
        <v>0</v>
      </c>
      <c r="J15" s="52">
        <f t="shared" si="1"/>
        <v>64365</v>
      </c>
      <c r="K15" s="58">
        <f t="shared" si="2"/>
        <v>1800</v>
      </c>
      <c r="L15" s="58">
        <f t="shared" si="2"/>
        <v>90</v>
      </c>
      <c r="M15" s="52">
        <v>0</v>
      </c>
      <c r="N15" s="52">
        <f t="shared" si="3"/>
        <v>1890</v>
      </c>
      <c r="O15" s="52">
        <f t="shared" si="4"/>
        <v>1800</v>
      </c>
      <c r="P15" s="52">
        <f t="shared" si="5"/>
        <v>90</v>
      </c>
      <c r="Q15" s="52">
        <f t="shared" si="6"/>
        <v>0</v>
      </c>
      <c r="R15" s="52">
        <f t="shared" si="8"/>
        <v>1701</v>
      </c>
      <c r="S15" s="53">
        <f>ROUND((O15+P15+Q15)*FACE!$B$6,0)</f>
        <v>189</v>
      </c>
      <c r="T15" s="59">
        <f t="shared" si="7"/>
        <v>0</v>
      </c>
      <c r="U15" s="54"/>
    </row>
    <row r="16" spans="1:21" x14ac:dyDescent="0.25">
      <c r="A16" s="60"/>
      <c r="B16" s="56">
        <v>43009</v>
      </c>
      <c r="C16" s="57">
        <f>Sheet1!C15</f>
        <v>63100</v>
      </c>
      <c r="D16" s="52">
        <f>Sheet1!D15</f>
        <v>3155</v>
      </c>
      <c r="E16" s="52">
        <f>Sheet1!E15</f>
        <v>5048</v>
      </c>
      <c r="F16" s="52">
        <f t="shared" si="0"/>
        <v>71303</v>
      </c>
      <c r="G16" s="58">
        <f>Sheet1!G15</f>
        <v>61300</v>
      </c>
      <c r="H16" s="51">
        <f>Sheet1!H15</f>
        <v>3065</v>
      </c>
      <c r="I16" s="51">
        <f>Sheet1!I15</f>
        <v>4904</v>
      </c>
      <c r="J16" s="52">
        <f t="shared" si="1"/>
        <v>69269</v>
      </c>
      <c r="K16" s="58">
        <f t="shared" ref="K16:K36" si="9">C16-G16</f>
        <v>1800</v>
      </c>
      <c r="L16" s="58">
        <f t="shared" ref="L16:L36" si="10">D16-H16</f>
        <v>90</v>
      </c>
      <c r="M16" s="52">
        <f t="shared" ref="M16:M36" si="11">E16-I16</f>
        <v>144</v>
      </c>
      <c r="N16" s="52">
        <f t="shared" si="3"/>
        <v>2034</v>
      </c>
      <c r="O16" s="52">
        <f t="shared" si="4"/>
        <v>1800</v>
      </c>
      <c r="P16" s="52">
        <f t="shared" si="5"/>
        <v>90</v>
      </c>
      <c r="Q16" s="52">
        <f t="shared" si="6"/>
        <v>144</v>
      </c>
      <c r="R16" s="58">
        <v>0</v>
      </c>
      <c r="S16" s="53">
        <f>ROUND((O16+P16+Q16)*FACE!$B$6,0)</f>
        <v>203</v>
      </c>
      <c r="T16" s="59">
        <f>O16+P16-R16-S16+Q16</f>
        <v>1831</v>
      </c>
      <c r="U16" s="54"/>
    </row>
    <row r="17" spans="1:21" x14ac:dyDescent="0.25">
      <c r="A17" s="60"/>
      <c r="B17" s="56">
        <v>43040</v>
      </c>
      <c r="C17" s="57">
        <f>Sheet1!C16</f>
        <v>63100</v>
      </c>
      <c r="D17" s="52">
        <f>Sheet1!D16</f>
        <v>3155</v>
      </c>
      <c r="E17" s="52">
        <f>Sheet1!E16</f>
        <v>5048</v>
      </c>
      <c r="F17" s="52">
        <f t="shared" si="0"/>
        <v>71303</v>
      </c>
      <c r="G17" s="58">
        <f>Sheet1!G16</f>
        <v>61300</v>
      </c>
      <c r="H17" s="51">
        <f>Sheet1!H16</f>
        <v>3065</v>
      </c>
      <c r="I17" s="51">
        <f>Sheet1!I16</f>
        <v>4904</v>
      </c>
      <c r="J17" s="52">
        <f t="shared" si="1"/>
        <v>69269</v>
      </c>
      <c r="K17" s="58">
        <f t="shared" si="9"/>
        <v>1800</v>
      </c>
      <c r="L17" s="58">
        <f t="shared" si="10"/>
        <v>90</v>
      </c>
      <c r="M17" s="52">
        <f t="shared" si="11"/>
        <v>144</v>
      </c>
      <c r="N17" s="52">
        <f t="shared" si="3"/>
        <v>2034</v>
      </c>
      <c r="O17" s="52">
        <f t="shared" si="4"/>
        <v>1800</v>
      </c>
      <c r="P17" s="52">
        <f t="shared" si="5"/>
        <v>90</v>
      </c>
      <c r="Q17" s="52">
        <f t="shared" si="6"/>
        <v>144</v>
      </c>
      <c r="R17" s="58">
        <v>0</v>
      </c>
      <c r="S17" s="53">
        <f>ROUND((O17+P17+Q17)*FACE!$B$6,0)</f>
        <v>203</v>
      </c>
      <c r="T17" s="59">
        <f t="shared" ref="T17:T36" si="12">O17+P17-R17-S17+Q17</f>
        <v>1831</v>
      </c>
      <c r="U17" s="54"/>
    </row>
    <row r="18" spans="1:21" x14ac:dyDescent="0.25">
      <c r="A18" s="60"/>
      <c r="B18" s="56">
        <v>43070</v>
      </c>
      <c r="C18" s="57">
        <f>Sheet1!C17</f>
        <v>63100</v>
      </c>
      <c r="D18" s="52">
        <f>Sheet1!D17</f>
        <v>3155</v>
      </c>
      <c r="E18" s="52">
        <f>Sheet1!E17</f>
        <v>5048</v>
      </c>
      <c r="F18" s="52">
        <f t="shared" si="0"/>
        <v>71303</v>
      </c>
      <c r="G18" s="58">
        <f>Sheet1!G17</f>
        <v>61300</v>
      </c>
      <c r="H18" s="51">
        <f>Sheet1!H17</f>
        <v>3065</v>
      </c>
      <c r="I18" s="51">
        <f>Sheet1!I17</f>
        <v>4904</v>
      </c>
      <c r="J18" s="52">
        <f t="shared" si="1"/>
        <v>69269</v>
      </c>
      <c r="K18" s="58">
        <f t="shared" si="9"/>
        <v>1800</v>
      </c>
      <c r="L18" s="58">
        <f t="shared" si="10"/>
        <v>90</v>
      </c>
      <c r="M18" s="52">
        <f t="shared" si="11"/>
        <v>144</v>
      </c>
      <c r="N18" s="52">
        <f t="shared" si="3"/>
        <v>2034</v>
      </c>
      <c r="O18" s="52">
        <f t="shared" si="4"/>
        <v>1800</v>
      </c>
      <c r="P18" s="52">
        <f t="shared" si="5"/>
        <v>90</v>
      </c>
      <c r="Q18" s="52">
        <f t="shared" si="6"/>
        <v>144</v>
      </c>
      <c r="R18" s="58">
        <v>0</v>
      </c>
      <c r="S18" s="53">
        <f>ROUND((O18+P18+Q18)*FACE!$B$6,0)</f>
        <v>203</v>
      </c>
      <c r="T18" s="59">
        <f t="shared" si="12"/>
        <v>1831</v>
      </c>
      <c r="U18" s="54"/>
    </row>
    <row r="19" spans="1:21" x14ac:dyDescent="0.25">
      <c r="A19" s="60"/>
      <c r="B19" s="56">
        <v>43101</v>
      </c>
      <c r="C19" s="57">
        <f>Sheet1!C18</f>
        <v>63100</v>
      </c>
      <c r="D19" s="52">
        <f>Sheet1!D18</f>
        <v>4417</v>
      </c>
      <c r="E19" s="52">
        <f>Sheet1!E18</f>
        <v>5048</v>
      </c>
      <c r="F19" s="52">
        <f t="shared" si="0"/>
        <v>72565</v>
      </c>
      <c r="G19" s="58">
        <f>Sheet1!G18</f>
        <v>61300</v>
      </c>
      <c r="H19" s="51">
        <f>Sheet1!H18</f>
        <v>4291</v>
      </c>
      <c r="I19" s="51">
        <f>Sheet1!I18</f>
        <v>4904</v>
      </c>
      <c r="J19" s="52">
        <f t="shared" si="1"/>
        <v>70495</v>
      </c>
      <c r="K19" s="58">
        <f t="shared" si="9"/>
        <v>1800</v>
      </c>
      <c r="L19" s="58">
        <f t="shared" si="10"/>
        <v>126</v>
      </c>
      <c r="M19" s="52">
        <f t="shared" si="11"/>
        <v>144</v>
      </c>
      <c r="N19" s="52">
        <f t="shared" si="3"/>
        <v>2070</v>
      </c>
      <c r="O19" s="52">
        <f t="shared" si="4"/>
        <v>1800</v>
      </c>
      <c r="P19" s="52">
        <f t="shared" si="5"/>
        <v>126</v>
      </c>
      <c r="Q19" s="52">
        <f t="shared" si="6"/>
        <v>144</v>
      </c>
      <c r="R19" s="58">
        <f>Sheet1!S18</f>
        <v>36</v>
      </c>
      <c r="S19" s="53">
        <f>ROUND((O19+P19+Q19)*FACE!$B$6,0)</f>
        <v>207</v>
      </c>
      <c r="T19" s="59">
        <f t="shared" si="12"/>
        <v>1827</v>
      </c>
      <c r="U19" s="54"/>
    </row>
    <row r="20" spans="1:21" x14ac:dyDescent="0.25">
      <c r="A20" s="60"/>
      <c r="B20" s="56">
        <v>43132</v>
      </c>
      <c r="C20" s="57">
        <f>Sheet1!C19</f>
        <v>63100</v>
      </c>
      <c r="D20" s="52">
        <f>Sheet1!D19</f>
        <v>4417</v>
      </c>
      <c r="E20" s="52">
        <f>Sheet1!E19</f>
        <v>5048</v>
      </c>
      <c r="F20" s="52">
        <f t="shared" si="0"/>
        <v>72565</v>
      </c>
      <c r="G20" s="58">
        <f>Sheet1!G19</f>
        <v>61300</v>
      </c>
      <c r="H20" s="51">
        <f>Sheet1!H19</f>
        <v>4291</v>
      </c>
      <c r="I20" s="51">
        <f>Sheet1!I19</f>
        <v>4904</v>
      </c>
      <c r="J20" s="52">
        <f t="shared" si="1"/>
        <v>70495</v>
      </c>
      <c r="K20" s="58">
        <f t="shared" si="9"/>
        <v>1800</v>
      </c>
      <c r="L20" s="58">
        <f t="shared" si="10"/>
        <v>126</v>
      </c>
      <c r="M20" s="52">
        <f t="shared" si="11"/>
        <v>144</v>
      </c>
      <c r="N20" s="52">
        <f t="shared" si="3"/>
        <v>2070</v>
      </c>
      <c r="O20" s="52">
        <f t="shared" si="4"/>
        <v>1800</v>
      </c>
      <c r="P20" s="52">
        <f t="shared" si="5"/>
        <v>126</v>
      </c>
      <c r="Q20" s="52">
        <f t="shared" si="6"/>
        <v>144</v>
      </c>
      <c r="R20" s="58">
        <f>Sheet1!S19</f>
        <v>36</v>
      </c>
      <c r="S20" s="53">
        <f>ROUND((O20+P20+Q20)*FACE!$B$6,0)</f>
        <v>207</v>
      </c>
      <c r="T20" s="59">
        <f t="shared" si="12"/>
        <v>1827</v>
      </c>
      <c r="U20" s="54"/>
    </row>
    <row r="21" spans="1:21" x14ac:dyDescent="0.25">
      <c r="A21" s="60"/>
      <c r="B21" s="56">
        <v>43160</v>
      </c>
      <c r="C21" s="57">
        <f>Sheet1!C20</f>
        <v>63100</v>
      </c>
      <c r="D21" s="52">
        <f>Sheet1!D20</f>
        <v>4417</v>
      </c>
      <c r="E21" s="52">
        <f>Sheet1!E20</f>
        <v>5048</v>
      </c>
      <c r="F21" s="52">
        <f t="shared" si="0"/>
        <v>72565</v>
      </c>
      <c r="G21" s="58">
        <f>Sheet1!G20</f>
        <v>61300</v>
      </c>
      <c r="H21" s="51">
        <f>Sheet1!H20</f>
        <v>4291</v>
      </c>
      <c r="I21" s="51">
        <f>Sheet1!I20</f>
        <v>4904</v>
      </c>
      <c r="J21" s="52">
        <f t="shared" si="1"/>
        <v>70495</v>
      </c>
      <c r="K21" s="58">
        <f t="shared" si="9"/>
        <v>1800</v>
      </c>
      <c r="L21" s="58">
        <f t="shared" si="10"/>
        <v>126</v>
      </c>
      <c r="M21" s="52">
        <f t="shared" si="11"/>
        <v>144</v>
      </c>
      <c r="N21" s="52">
        <f t="shared" si="3"/>
        <v>2070</v>
      </c>
      <c r="O21" s="52">
        <f t="shared" si="4"/>
        <v>1800</v>
      </c>
      <c r="P21" s="52">
        <f t="shared" si="5"/>
        <v>126</v>
      </c>
      <c r="Q21" s="52">
        <f t="shared" si="6"/>
        <v>144</v>
      </c>
      <c r="R21" s="58">
        <v>0</v>
      </c>
      <c r="S21" s="53">
        <f>ROUND((O21+P21+Q21)*FACE!$B$6,0)</f>
        <v>207</v>
      </c>
      <c r="T21" s="59">
        <f t="shared" si="12"/>
        <v>1863</v>
      </c>
      <c r="U21" s="54"/>
    </row>
    <row r="22" spans="1:21" x14ac:dyDescent="0.25">
      <c r="A22" s="60"/>
      <c r="B22" s="56">
        <v>43191</v>
      </c>
      <c r="C22" s="57">
        <f>Sheet1!C21</f>
        <v>63100</v>
      </c>
      <c r="D22" s="52">
        <f>Sheet1!D21</f>
        <v>4417</v>
      </c>
      <c r="E22" s="52">
        <f>Sheet1!E21</f>
        <v>5048</v>
      </c>
      <c r="F22" s="52">
        <f t="shared" si="0"/>
        <v>72565</v>
      </c>
      <c r="G22" s="58">
        <f>Sheet1!G21</f>
        <v>61300</v>
      </c>
      <c r="H22" s="51">
        <f>Sheet1!H21</f>
        <v>4291</v>
      </c>
      <c r="I22" s="51">
        <f>Sheet1!I21</f>
        <v>4904</v>
      </c>
      <c r="J22" s="52">
        <f t="shared" si="1"/>
        <v>70495</v>
      </c>
      <c r="K22" s="58">
        <f t="shared" si="9"/>
        <v>1800</v>
      </c>
      <c r="L22" s="58">
        <f t="shared" si="10"/>
        <v>126</v>
      </c>
      <c r="M22" s="52">
        <f t="shared" si="11"/>
        <v>144</v>
      </c>
      <c r="N22" s="52">
        <f t="shared" si="3"/>
        <v>2070</v>
      </c>
      <c r="O22" s="52">
        <f t="shared" si="4"/>
        <v>1800</v>
      </c>
      <c r="P22" s="52">
        <f t="shared" si="5"/>
        <v>126</v>
      </c>
      <c r="Q22" s="52">
        <f t="shared" si="6"/>
        <v>144</v>
      </c>
      <c r="R22" s="58">
        <v>0</v>
      </c>
      <c r="S22" s="53">
        <f>ROUND((O22+P22+Q22)*FACE!$B$6,0)</f>
        <v>207</v>
      </c>
      <c r="T22" s="59">
        <f t="shared" si="12"/>
        <v>1863</v>
      </c>
      <c r="U22" s="54"/>
    </row>
    <row r="23" spans="1:21" x14ac:dyDescent="0.25">
      <c r="A23" s="60"/>
      <c r="B23" s="56">
        <v>43221</v>
      </c>
      <c r="C23" s="57">
        <f>Sheet1!C22</f>
        <v>63100</v>
      </c>
      <c r="D23" s="52">
        <f>Sheet1!D22</f>
        <v>4417</v>
      </c>
      <c r="E23" s="52">
        <f>Sheet1!E22</f>
        <v>5048</v>
      </c>
      <c r="F23" s="52">
        <f t="shared" si="0"/>
        <v>72565</v>
      </c>
      <c r="G23" s="58">
        <f>Sheet1!G22</f>
        <v>61300</v>
      </c>
      <c r="H23" s="51">
        <f>Sheet1!H22</f>
        <v>4291</v>
      </c>
      <c r="I23" s="51">
        <f>Sheet1!I22</f>
        <v>4904</v>
      </c>
      <c r="J23" s="52">
        <f t="shared" si="1"/>
        <v>70495</v>
      </c>
      <c r="K23" s="58">
        <f t="shared" si="9"/>
        <v>1800</v>
      </c>
      <c r="L23" s="58">
        <f t="shared" si="10"/>
        <v>126</v>
      </c>
      <c r="M23" s="52">
        <f t="shared" si="11"/>
        <v>144</v>
      </c>
      <c r="N23" s="52">
        <f t="shared" si="3"/>
        <v>2070</v>
      </c>
      <c r="O23" s="52">
        <f t="shared" si="4"/>
        <v>1800</v>
      </c>
      <c r="P23" s="52">
        <f t="shared" si="5"/>
        <v>126</v>
      </c>
      <c r="Q23" s="52">
        <f t="shared" si="6"/>
        <v>144</v>
      </c>
      <c r="R23" s="58">
        <v>0</v>
      </c>
      <c r="S23" s="53">
        <f>ROUND((O23+P23+Q23)*FACE!$B$6,0)</f>
        <v>207</v>
      </c>
      <c r="T23" s="59">
        <f t="shared" si="12"/>
        <v>1863</v>
      </c>
      <c r="U23" s="54"/>
    </row>
    <row r="24" spans="1:21" x14ac:dyDescent="0.25">
      <c r="A24" s="60"/>
      <c r="B24" s="56">
        <v>43252</v>
      </c>
      <c r="C24" s="57">
        <f>Sheet1!C23</f>
        <v>63100</v>
      </c>
      <c r="D24" s="52">
        <f>Sheet1!D23</f>
        <v>4417</v>
      </c>
      <c r="E24" s="52">
        <f>Sheet1!E23</f>
        <v>5048</v>
      </c>
      <c r="F24" s="52">
        <f t="shared" si="0"/>
        <v>72565</v>
      </c>
      <c r="G24" s="58">
        <f>Sheet1!G23</f>
        <v>61300</v>
      </c>
      <c r="H24" s="51">
        <f>Sheet1!H23</f>
        <v>4291</v>
      </c>
      <c r="I24" s="51">
        <f>Sheet1!I23</f>
        <v>4904</v>
      </c>
      <c r="J24" s="52">
        <f t="shared" si="1"/>
        <v>70495</v>
      </c>
      <c r="K24" s="58">
        <f t="shared" si="9"/>
        <v>1800</v>
      </c>
      <c r="L24" s="58">
        <f t="shared" si="10"/>
        <v>126</v>
      </c>
      <c r="M24" s="52">
        <f t="shared" si="11"/>
        <v>144</v>
      </c>
      <c r="N24" s="52">
        <f t="shared" si="3"/>
        <v>2070</v>
      </c>
      <c r="O24" s="52">
        <f t="shared" si="4"/>
        <v>1800</v>
      </c>
      <c r="P24" s="52">
        <f t="shared" si="5"/>
        <v>126</v>
      </c>
      <c r="Q24" s="52">
        <f t="shared" si="6"/>
        <v>144</v>
      </c>
      <c r="R24" s="58">
        <v>0</v>
      </c>
      <c r="S24" s="53">
        <f>ROUND((O24+P24+Q24)*FACE!$B$6,0)</f>
        <v>207</v>
      </c>
      <c r="T24" s="59">
        <f t="shared" si="12"/>
        <v>1863</v>
      </c>
      <c r="U24" s="54"/>
    </row>
    <row r="25" spans="1:21" x14ac:dyDescent="0.25">
      <c r="A25" s="60"/>
      <c r="B25" s="56">
        <v>43282</v>
      </c>
      <c r="C25" s="57">
        <f>Sheet1!C24</f>
        <v>63100</v>
      </c>
      <c r="D25" s="52">
        <f>Sheet1!D24</f>
        <v>5679</v>
      </c>
      <c r="E25" s="52">
        <f>Sheet1!E24</f>
        <v>5048</v>
      </c>
      <c r="F25" s="52">
        <f t="shared" si="0"/>
        <v>73827</v>
      </c>
      <c r="G25" s="58">
        <f>Sheet1!G24</f>
        <v>61300</v>
      </c>
      <c r="H25" s="51">
        <f>Sheet1!H24</f>
        <v>5517</v>
      </c>
      <c r="I25" s="51">
        <f>Sheet1!I24</f>
        <v>4904</v>
      </c>
      <c r="J25" s="52">
        <f t="shared" si="1"/>
        <v>71721</v>
      </c>
      <c r="K25" s="58">
        <f t="shared" si="9"/>
        <v>1800</v>
      </c>
      <c r="L25" s="58">
        <f t="shared" si="10"/>
        <v>162</v>
      </c>
      <c r="M25" s="52">
        <f t="shared" si="11"/>
        <v>144</v>
      </c>
      <c r="N25" s="52">
        <f t="shared" si="3"/>
        <v>2106</v>
      </c>
      <c r="O25" s="52">
        <f t="shared" si="4"/>
        <v>1800</v>
      </c>
      <c r="P25" s="52">
        <f t="shared" si="5"/>
        <v>162</v>
      </c>
      <c r="Q25" s="52">
        <f t="shared" si="6"/>
        <v>144</v>
      </c>
      <c r="R25" s="58">
        <f>IF(Sheet1!S24&lt;=0,0,Sheet1!S24)</f>
        <v>36</v>
      </c>
      <c r="S25" s="53">
        <f>ROUND((O25+P25+Q25)*FACE!$B$6,0)</f>
        <v>211</v>
      </c>
      <c r="T25" s="59">
        <f t="shared" si="12"/>
        <v>1859</v>
      </c>
      <c r="U25" s="54"/>
    </row>
    <row r="26" spans="1:21" x14ac:dyDescent="0.25">
      <c r="A26" s="60"/>
      <c r="B26" s="56">
        <v>43313</v>
      </c>
      <c r="C26" s="57">
        <f>Sheet1!C25</f>
        <v>63100</v>
      </c>
      <c r="D26" s="52">
        <f>Sheet1!D25</f>
        <v>5679</v>
      </c>
      <c r="E26" s="52">
        <f>Sheet1!E25</f>
        <v>5048</v>
      </c>
      <c r="F26" s="52">
        <f t="shared" si="0"/>
        <v>73827</v>
      </c>
      <c r="G26" s="58">
        <f>Sheet1!G25</f>
        <v>61300</v>
      </c>
      <c r="H26" s="51">
        <f>Sheet1!H25</f>
        <v>5517</v>
      </c>
      <c r="I26" s="51">
        <f>Sheet1!I25</f>
        <v>4904</v>
      </c>
      <c r="J26" s="52">
        <f t="shared" si="1"/>
        <v>71721</v>
      </c>
      <c r="K26" s="58">
        <f t="shared" si="9"/>
        <v>1800</v>
      </c>
      <c r="L26" s="58">
        <f t="shared" si="10"/>
        <v>162</v>
      </c>
      <c r="M26" s="52">
        <f t="shared" si="11"/>
        <v>144</v>
      </c>
      <c r="N26" s="52">
        <f t="shared" si="3"/>
        <v>2106</v>
      </c>
      <c r="O26" s="52">
        <f t="shared" si="4"/>
        <v>1800</v>
      </c>
      <c r="P26" s="52">
        <f t="shared" si="5"/>
        <v>162</v>
      </c>
      <c r="Q26" s="52">
        <f t="shared" si="6"/>
        <v>144</v>
      </c>
      <c r="R26" s="58">
        <f>IF(Sheet1!S25&lt;=0,0,Sheet1!S25)</f>
        <v>36</v>
      </c>
      <c r="S26" s="53">
        <f>ROUND((O26+P26+Q26)*FACE!$B$6,0)</f>
        <v>211</v>
      </c>
      <c r="T26" s="59">
        <f t="shared" si="12"/>
        <v>1859</v>
      </c>
      <c r="U26" s="54"/>
    </row>
    <row r="27" spans="1:21" x14ac:dyDescent="0.25">
      <c r="A27" s="60"/>
      <c r="B27" s="56">
        <v>43344</v>
      </c>
      <c r="C27" s="57">
        <f>Sheet1!C26</f>
        <v>63100</v>
      </c>
      <c r="D27" s="52">
        <f>Sheet1!D26</f>
        <v>5679</v>
      </c>
      <c r="E27" s="52">
        <f>Sheet1!E26</f>
        <v>5048</v>
      </c>
      <c r="F27" s="52">
        <f t="shared" si="0"/>
        <v>73827</v>
      </c>
      <c r="G27" s="58">
        <f>Sheet1!G26</f>
        <v>61300</v>
      </c>
      <c r="H27" s="51">
        <f>Sheet1!H26</f>
        <v>5517</v>
      </c>
      <c r="I27" s="51">
        <f>Sheet1!I26</f>
        <v>4904</v>
      </c>
      <c r="J27" s="52">
        <f t="shared" si="1"/>
        <v>71721</v>
      </c>
      <c r="K27" s="58">
        <f t="shared" si="9"/>
        <v>1800</v>
      </c>
      <c r="L27" s="58">
        <f t="shared" si="10"/>
        <v>162</v>
      </c>
      <c r="M27" s="52">
        <f t="shared" si="11"/>
        <v>144</v>
      </c>
      <c r="N27" s="52">
        <f t="shared" si="3"/>
        <v>2106</v>
      </c>
      <c r="O27" s="52">
        <f t="shared" si="4"/>
        <v>1800</v>
      </c>
      <c r="P27" s="52">
        <f t="shared" si="5"/>
        <v>162</v>
      </c>
      <c r="Q27" s="52">
        <f t="shared" si="6"/>
        <v>144</v>
      </c>
      <c r="R27" s="58">
        <v>0</v>
      </c>
      <c r="S27" s="53">
        <f>ROUND((O27+P27+Q27)*FACE!$B$6,0)</f>
        <v>211</v>
      </c>
      <c r="T27" s="59">
        <f t="shared" si="12"/>
        <v>1895</v>
      </c>
      <c r="U27" s="54"/>
    </row>
    <row r="28" spans="1:21" x14ac:dyDescent="0.25">
      <c r="A28" s="60"/>
      <c r="B28" s="56">
        <v>43374</v>
      </c>
      <c r="C28" s="57">
        <f>Sheet1!C27</f>
        <v>63100</v>
      </c>
      <c r="D28" s="52">
        <f>Sheet1!D27</f>
        <v>5679</v>
      </c>
      <c r="E28" s="52">
        <f>Sheet1!E27</f>
        <v>5048</v>
      </c>
      <c r="F28" s="52">
        <f t="shared" si="0"/>
        <v>73827</v>
      </c>
      <c r="G28" s="58">
        <f>Sheet1!G27</f>
        <v>61300</v>
      </c>
      <c r="H28" s="51">
        <f>Sheet1!H27</f>
        <v>5517</v>
      </c>
      <c r="I28" s="51">
        <f>Sheet1!I27</f>
        <v>4904</v>
      </c>
      <c r="J28" s="52">
        <f t="shared" si="1"/>
        <v>71721</v>
      </c>
      <c r="K28" s="58">
        <f t="shared" si="9"/>
        <v>1800</v>
      </c>
      <c r="L28" s="58">
        <f t="shared" si="10"/>
        <v>162</v>
      </c>
      <c r="M28" s="52">
        <f t="shared" si="11"/>
        <v>144</v>
      </c>
      <c r="N28" s="52">
        <f t="shared" si="3"/>
        <v>2106</v>
      </c>
      <c r="O28" s="52">
        <f t="shared" si="4"/>
        <v>1800</v>
      </c>
      <c r="P28" s="52">
        <f t="shared" si="5"/>
        <v>162</v>
      </c>
      <c r="Q28" s="52">
        <f t="shared" si="6"/>
        <v>144</v>
      </c>
      <c r="R28" s="58">
        <v>0</v>
      </c>
      <c r="S28" s="53">
        <f>ROUND((O28+P28+Q28)*FACE!$B$6,0)</f>
        <v>211</v>
      </c>
      <c r="T28" s="59">
        <f t="shared" si="12"/>
        <v>1895</v>
      </c>
      <c r="U28" s="54"/>
    </row>
    <row r="29" spans="1:21" x14ac:dyDescent="0.25">
      <c r="A29" s="60"/>
      <c r="B29" s="56">
        <v>43405</v>
      </c>
      <c r="C29" s="57">
        <f>Sheet1!C28</f>
        <v>63100</v>
      </c>
      <c r="D29" s="52">
        <f>Sheet1!D28</f>
        <v>5679</v>
      </c>
      <c r="E29" s="52">
        <f>Sheet1!E28</f>
        <v>5048</v>
      </c>
      <c r="F29" s="52">
        <f t="shared" si="0"/>
        <v>73827</v>
      </c>
      <c r="G29" s="58">
        <f>Sheet1!G28</f>
        <v>61300</v>
      </c>
      <c r="H29" s="51">
        <f>Sheet1!H28</f>
        <v>5517</v>
      </c>
      <c r="I29" s="51">
        <f>Sheet1!I28</f>
        <v>4904</v>
      </c>
      <c r="J29" s="52">
        <f t="shared" si="1"/>
        <v>71721</v>
      </c>
      <c r="K29" s="58">
        <f t="shared" si="9"/>
        <v>1800</v>
      </c>
      <c r="L29" s="58">
        <f t="shared" si="10"/>
        <v>162</v>
      </c>
      <c r="M29" s="52">
        <f t="shared" si="11"/>
        <v>144</v>
      </c>
      <c r="N29" s="52">
        <f t="shared" si="3"/>
        <v>2106</v>
      </c>
      <c r="O29" s="52">
        <f t="shared" si="4"/>
        <v>1800</v>
      </c>
      <c r="P29" s="52">
        <f t="shared" si="5"/>
        <v>162</v>
      </c>
      <c r="Q29" s="52">
        <f t="shared" si="6"/>
        <v>144</v>
      </c>
      <c r="R29" s="58">
        <v>0</v>
      </c>
      <c r="S29" s="53">
        <f>ROUND((O29+P29+Q29)*FACE!$B$6,0)</f>
        <v>211</v>
      </c>
      <c r="T29" s="59">
        <f t="shared" si="12"/>
        <v>1895</v>
      </c>
      <c r="U29" s="54"/>
    </row>
    <row r="30" spans="1:21" x14ac:dyDescent="0.25">
      <c r="A30" s="60"/>
      <c r="B30" s="56">
        <v>43435</v>
      </c>
      <c r="C30" s="57">
        <f>Sheet1!C29</f>
        <v>63100</v>
      </c>
      <c r="D30" s="52">
        <f>Sheet1!D29</f>
        <v>5679</v>
      </c>
      <c r="E30" s="52">
        <f>Sheet1!E29</f>
        <v>5048</v>
      </c>
      <c r="F30" s="52">
        <f t="shared" si="0"/>
        <v>73827</v>
      </c>
      <c r="G30" s="58">
        <f>Sheet1!G29</f>
        <v>61300</v>
      </c>
      <c r="H30" s="51">
        <f>Sheet1!H29</f>
        <v>5517</v>
      </c>
      <c r="I30" s="51">
        <f>Sheet1!I29</f>
        <v>4904</v>
      </c>
      <c r="J30" s="52">
        <f t="shared" si="1"/>
        <v>71721</v>
      </c>
      <c r="K30" s="58">
        <f t="shared" si="9"/>
        <v>1800</v>
      </c>
      <c r="L30" s="58">
        <f t="shared" si="10"/>
        <v>162</v>
      </c>
      <c r="M30" s="52">
        <f t="shared" si="11"/>
        <v>144</v>
      </c>
      <c r="N30" s="52">
        <f t="shared" si="3"/>
        <v>2106</v>
      </c>
      <c r="O30" s="52">
        <f t="shared" si="4"/>
        <v>1800</v>
      </c>
      <c r="P30" s="52">
        <f t="shared" si="5"/>
        <v>162</v>
      </c>
      <c r="Q30" s="52">
        <f t="shared" si="6"/>
        <v>144</v>
      </c>
      <c r="R30" s="58">
        <v>0</v>
      </c>
      <c r="S30" s="53">
        <f>ROUND((O30+P30+Q30)*FACE!$B$6,0)</f>
        <v>211</v>
      </c>
      <c r="T30" s="59">
        <f t="shared" si="12"/>
        <v>1895</v>
      </c>
      <c r="U30" s="54"/>
    </row>
    <row r="31" spans="1:21" x14ac:dyDescent="0.25">
      <c r="A31" s="60"/>
      <c r="B31" s="56">
        <v>43466</v>
      </c>
      <c r="C31" s="57">
        <f>Sheet1!C30</f>
        <v>63100</v>
      </c>
      <c r="D31" s="52">
        <f>Sheet1!D30</f>
        <v>7572</v>
      </c>
      <c r="E31" s="52">
        <f>Sheet1!E30</f>
        <v>5048</v>
      </c>
      <c r="F31" s="52">
        <f t="shared" si="0"/>
        <v>75720</v>
      </c>
      <c r="G31" s="58">
        <f>Sheet1!G30</f>
        <v>61300</v>
      </c>
      <c r="H31" s="51">
        <f>Sheet1!H30</f>
        <v>7356</v>
      </c>
      <c r="I31" s="51">
        <f>Sheet1!I30</f>
        <v>4904</v>
      </c>
      <c r="J31" s="52">
        <f t="shared" si="1"/>
        <v>73560</v>
      </c>
      <c r="K31" s="58">
        <f t="shared" si="9"/>
        <v>1800</v>
      </c>
      <c r="L31" s="58">
        <f t="shared" si="10"/>
        <v>216</v>
      </c>
      <c r="M31" s="52">
        <f t="shared" si="11"/>
        <v>144</v>
      </c>
      <c r="N31" s="52">
        <f t="shared" si="3"/>
        <v>2160</v>
      </c>
      <c r="O31" s="52">
        <f t="shared" si="4"/>
        <v>1800</v>
      </c>
      <c r="P31" s="52">
        <f t="shared" si="5"/>
        <v>216</v>
      </c>
      <c r="Q31" s="52">
        <f t="shared" si="6"/>
        <v>144</v>
      </c>
      <c r="R31" s="58">
        <f>Sheet1!S30</f>
        <v>54</v>
      </c>
      <c r="S31" s="53">
        <f>ROUND((O31+P31+Q31)*FACE!$B$6,0)</f>
        <v>216</v>
      </c>
      <c r="T31" s="59">
        <f t="shared" si="12"/>
        <v>1890</v>
      </c>
      <c r="U31" s="54"/>
    </row>
    <row r="32" spans="1:21" x14ac:dyDescent="0.25">
      <c r="A32" s="60"/>
      <c r="B32" s="56">
        <v>43497</v>
      </c>
      <c r="C32" s="57">
        <f>Sheet1!C31</f>
        <v>63100</v>
      </c>
      <c r="D32" s="52">
        <f>Sheet1!D31</f>
        <v>7572</v>
      </c>
      <c r="E32" s="52">
        <f>Sheet1!E31</f>
        <v>5048</v>
      </c>
      <c r="F32" s="52">
        <f t="shared" si="0"/>
        <v>75720</v>
      </c>
      <c r="G32" s="58">
        <f>Sheet1!G31</f>
        <v>61300</v>
      </c>
      <c r="H32" s="51">
        <f>Sheet1!H31</f>
        <v>7356</v>
      </c>
      <c r="I32" s="51">
        <f>Sheet1!I31</f>
        <v>4904</v>
      </c>
      <c r="J32" s="52">
        <f t="shared" si="1"/>
        <v>73560</v>
      </c>
      <c r="K32" s="58">
        <f t="shared" si="9"/>
        <v>1800</v>
      </c>
      <c r="L32" s="58">
        <f t="shared" si="10"/>
        <v>216</v>
      </c>
      <c r="M32" s="52">
        <f t="shared" si="11"/>
        <v>144</v>
      </c>
      <c r="N32" s="52">
        <f t="shared" si="3"/>
        <v>2160</v>
      </c>
      <c r="O32" s="52">
        <f t="shared" si="4"/>
        <v>1800</v>
      </c>
      <c r="P32" s="52">
        <f t="shared" si="5"/>
        <v>216</v>
      </c>
      <c r="Q32" s="52">
        <f t="shared" si="6"/>
        <v>144</v>
      </c>
      <c r="R32" s="58">
        <f>Sheet1!S31</f>
        <v>54</v>
      </c>
      <c r="S32" s="53">
        <f>ROUND((O32+P32+Q32)*FACE!$B$6,0)</f>
        <v>216</v>
      </c>
      <c r="T32" s="59">
        <f t="shared" si="12"/>
        <v>1890</v>
      </c>
      <c r="U32" s="54"/>
    </row>
    <row r="33" spans="1:21" x14ac:dyDescent="0.25">
      <c r="A33" s="60"/>
      <c r="B33" s="56">
        <v>43525</v>
      </c>
      <c r="C33" s="57">
        <f>Sheet1!C32</f>
        <v>63100</v>
      </c>
      <c r="D33" s="52">
        <f>Sheet1!D32</f>
        <v>7572</v>
      </c>
      <c r="E33" s="52">
        <f>Sheet1!E32</f>
        <v>5048</v>
      </c>
      <c r="F33" s="52">
        <f t="shared" si="0"/>
        <v>75720</v>
      </c>
      <c r="G33" s="58">
        <f>Sheet1!G32</f>
        <v>61300</v>
      </c>
      <c r="H33" s="51">
        <f>Sheet1!H32</f>
        <v>7356</v>
      </c>
      <c r="I33" s="51">
        <f>Sheet1!I32</f>
        <v>4904</v>
      </c>
      <c r="J33" s="52">
        <f t="shared" si="1"/>
        <v>73560</v>
      </c>
      <c r="K33" s="58">
        <f t="shared" si="9"/>
        <v>1800</v>
      </c>
      <c r="L33" s="58">
        <f t="shared" si="10"/>
        <v>216</v>
      </c>
      <c r="M33" s="52">
        <f t="shared" si="11"/>
        <v>144</v>
      </c>
      <c r="N33" s="52">
        <f t="shared" si="3"/>
        <v>2160</v>
      </c>
      <c r="O33" s="52">
        <f t="shared" si="4"/>
        <v>1800</v>
      </c>
      <c r="P33" s="52">
        <f t="shared" si="5"/>
        <v>216</v>
      </c>
      <c r="Q33" s="52">
        <f t="shared" si="6"/>
        <v>144</v>
      </c>
      <c r="R33" s="58">
        <v>0</v>
      </c>
      <c r="S33" s="53">
        <f>ROUND((O33+P33+Q33)*FACE!$B$6,0)</f>
        <v>216</v>
      </c>
      <c r="T33" s="59">
        <f t="shared" si="12"/>
        <v>1944</v>
      </c>
      <c r="U33" s="54"/>
    </row>
    <row r="34" spans="1:21" x14ac:dyDescent="0.25">
      <c r="A34" s="60"/>
      <c r="B34" s="56">
        <v>43556</v>
      </c>
      <c r="C34" s="57">
        <f>Sheet1!C33</f>
        <v>63100</v>
      </c>
      <c r="D34" s="52">
        <f>Sheet1!D33</f>
        <v>7572</v>
      </c>
      <c r="E34" s="52">
        <f>Sheet1!E33</f>
        <v>5048</v>
      </c>
      <c r="F34" s="52">
        <f t="shared" si="0"/>
        <v>75720</v>
      </c>
      <c r="G34" s="58">
        <f>Sheet1!G33</f>
        <v>61300</v>
      </c>
      <c r="H34" s="51">
        <f>Sheet1!H33</f>
        <v>7356</v>
      </c>
      <c r="I34" s="51">
        <f>Sheet1!I33</f>
        <v>4904</v>
      </c>
      <c r="J34" s="52">
        <f t="shared" si="1"/>
        <v>73560</v>
      </c>
      <c r="K34" s="58">
        <f t="shared" si="9"/>
        <v>1800</v>
      </c>
      <c r="L34" s="58">
        <f t="shared" si="10"/>
        <v>216</v>
      </c>
      <c r="M34" s="52">
        <f t="shared" si="11"/>
        <v>144</v>
      </c>
      <c r="N34" s="52">
        <f t="shared" si="3"/>
        <v>2160</v>
      </c>
      <c r="O34" s="52">
        <f t="shared" si="4"/>
        <v>1800</v>
      </c>
      <c r="P34" s="52">
        <f t="shared" si="5"/>
        <v>216</v>
      </c>
      <c r="Q34" s="52">
        <f t="shared" si="6"/>
        <v>144</v>
      </c>
      <c r="R34" s="58">
        <v>0</v>
      </c>
      <c r="S34" s="53">
        <f>ROUND((O34+P34+Q34)*FACE!$B$6,0)</f>
        <v>216</v>
      </c>
      <c r="T34" s="59">
        <f t="shared" si="12"/>
        <v>1944</v>
      </c>
      <c r="U34" s="54"/>
    </row>
    <row r="35" spans="1:21" x14ac:dyDescent="0.25">
      <c r="A35" s="60"/>
      <c r="B35" s="56">
        <v>43586</v>
      </c>
      <c r="C35" s="57">
        <f>Sheet1!C34</f>
        <v>63100</v>
      </c>
      <c r="D35" s="52">
        <f>Sheet1!D34</f>
        <v>7572</v>
      </c>
      <c r="E35" s="52">
        <f>Sheet1!E34</f>
        <v>5048</v>
      </c>
      <c r="F35" s="52">
        <f t="shared" si="0"/>
        <v>75720</v>
      </c>
      <c r="G35" s="58">
        <f>Sheet1!G34</f>
        <v>61300</v>
      </c>
      <c r="H35" s="51">
        <f>Sheet1!H34</f>
        <v>7356</v>
      </c>
      <c r="I35" s="51">
        <f>Sheet1!I34</f>
        <v>4904</v>
      </c>
      <c r="J35" s="52">
        <f t="shared" si="1"/>
        <v>73560</v>
      </c>
      <c r="K35" s="58">
        <f t="shared" si="9"/>
        <v>1800</v>
      </c>
      <c r="L35" s="58">
        <f t="shared" si="10"/>
        <v>216</v>
      </c>
      <c r="M35" s="52">
        <f t="shared" si="11"/>
        <v>144</v>
      </c>
      <c r="N35" s="52">
        <f t="shared" si="3"/>
        <v>2160</v>
      </c>
      <c r="O35" s="52">
        <f t="shared" si="4"/>
        <v>1800</v>
      </c>
      <c r="P35" s="52">
        <f t="shared" si="5"/>
        <v>216</v>
      </c>
      <c r="Q35" s="52">
        <f t="shared" si="6"/>
        <v>144</v>
      </c>
      <c r="R35" s="58">
        <v>0</v>
      </c>
      <c r="S35" s="53">
        <f>ROUND((O35+P35+Q35)*FACE!$B$6,0)</f>
        <v>216</v>
      </c>
      <c r="T35" s="59">
        <f t="shared" si="12"/>
        <v>1944</v>
      </c>
      <c r="U35" s="54"/>
    </row>
    <row r="36" spans="1:21" x14ac:dyDescent="0.25">
      <c r="A36" s="60"/>
      <c r="B36" s="56">
        <v>43617</v>
      </c>
      <c r="C36" s="57">
        <f>Sheet1!C35</f>
        <v>63100</v>
      </c>
      <c r="D36" s="52">
        <f>Sheet1!D35</f>
        <v>7572</v>
      </c>
      <c r="E36" s="52">
        <f>Sheet1!E35</f>
        <v>5048</v>
      </c>
      <c r="F36" s="52">
        <f t="shared" si="0"/>
        <v>75720</v>
      </c>
      <c r="G36" s="58">
        <f>Sheet1!G35</f>
        <v>61300</v>
      </c>
      <c r="H36" s="51">
        <f>Sheet1!H35</f>
        <v>7356</v>
      </c>
      <c r="I36" s="51">
        <f>Sheet1!I35</f>
        <v>4904</v>
      </c>
      <c r="J36" s="52">
        <f t="shared" si="1"/>
        <v>73560</v>
      </c>
      <c r="K36" s="58">
        <f t="shared" si="9"/>
        <v>1800</v>
      </c>
      <c r="L36" s="58">
        <f t="shared" si="10"/>
        <v>216</v>
      </c>
      <c r="M36" s="52">
        <f t="shared" si="11"/>
        <v>144</v>
      </c>
      <c r="N36" s="52">
        <f t="shared" si="3"/>
        <v>2160</v>
      </c>
      <c r="O36" s="52">
        <f t="shared" si="4"/>
        <v>1800</v>
      </c>
      <c r="P36" s="52">
        <f t="shared" si="5"/>
        <v>216</v>
      </c>
      <c r="Q36" s="52">
        <f t="shared" si="6"/>
        <v>144</v>
      </c>
      <c r="R36" s="58">
        <v>0</v>
      </c>
      <c r="S36" s="53">
        <f>ROUND((O36+P36+Q36)*FACE!$B$6,0)</f>
        <v>216</v>
      </c>
      <c r="T36" s="59">
        <f t="shared" si="12"/>
        <v>1944</v>
      </c>
      <c r="U36" s="54"/>
    </row>
    <row r="37" spans="1:21" x14ac:dyDescent="0.25">
      <c r="A37" s="80"/>
      <c r="B37" s="56">
        <v>43647</v>
      </c>
      <c r="C37" s="57">
        <f>Sheet1!C36</f>
        <v>63100</v>
      </c>
      <c r="D37" s="52">
        <f>Sheet1!D36</f>
        <v>10727</v>
      </c>
      <c r="E37" s="52">
        <f>Sheet1!E36</f>
        <v>5048</v>
      </c>
      <c r="F37" s="52">
        <f t="shared" ref="F37:F49" si="13">SUM(C37+D37+E37)</f>
        <v>78875</v>
      </c>
      <c r="G37" s="58">
        <f>Sheet1!G36</f>
        <v>61300</v>
      </c>
      <c r="H37" s="51">
        <f>Sheet1!H36</f>
        <v>10421</v>
      </c>
      <c r="I37" s="51">
        <f>Sheet1!I36</f>
        <v>4904</v>
      </c>
      <c r="J37" s="52">
        <f t="shared" ref="J37:J49" si="14">G37+H37+I37</f>
        <v>76625</v>
      </c>
      <c r="K37" s="58">
        <f t="shared" ref="K37:K49" si="15">C37-G37</f>
        <v>1800</v>
      </c>
      <c r="L37" s="58">
        <f t="shared" ref="L37:L49" si="16">D37-H37</f>
        <v>306</v>
      </c>
      <c r="M37" s="52">
        <f t="shared" ref="M37:M49" si="17">E37-I37</f>
        <v>144</v>
      </c>
      <c r="N37" s="52">
        <f t="shared" si="3"/>
        <v>2250</v>
      </c>
      <c r="O37" s="52">
        <f t="shared" ref="O37:O49" si="18">ROUND(K37*100%,0)</f>
        <v>1800</v>
      </c>
      <c r="P37" s="52">
        <f t="shared" ref="P37:P49" si="19">ROUND(L37*100%,0)</f>
        <v>306</v>
      </c>
      <c r="Q37" s="52">
        <f t="shared" ref="Q37:Q49" si="20">M37</f>
        <v>144</v>
      </c>
      <c r="R37" s="58">
        <f>Sheet1!S36</f>
        <v>90</v>
      </c>
      <c r="S37" s="53">
        <f>ROUND((O37+P37+Q37)*FACE!$B$6,0)</f>
        <v>225</v>
      </c>
      <c r="T37" s="59">
        <f t="shared" ref="T37:T49" si="21">O37+P37-R37-S37+Q37</f>
        <v>1935</v>
      </c>
      <c r="U37" s="81"/>
    </row>
    <row r="38" spans="1:21" x14ac:dyDescent="0.25">
      <c r="A38" s="80"/>
      <c r="B38" s="56">
        <v>43678</v>
      </c>
      <c r="C38" s="57">
        <f>Sheet1!C37</f>
        <v>63100</v>
      </c>
      <c r="D38" s="52">
        <f>Sheet1!D37</f>
        <v>10727</v>
      </c>
      <c r="E38" s="52">
        <f>Sheet1!E37</f>
        <v>5048</v>
      </c>
      <c r="F38" s="52">
        <f t="shared" si="13"/>
        <v>78875</v>
      </c>
      <c r="G38" s="58">
        <f>Sheet1!G37</f>
        <v>61300</v>
      </c>
      <c r="H38" s="51">
        <f>Sheet1!H37</f>
        <v>10421</v>
      </c>
      <c r="I38" s="51">
        <f>Sheet1!I37</f>
        <v>4904</v>
      </c>
      <c r="J38" s="52">
        <f t="shared" si="14"/>
        <v>76625</v>
      </c>
      <c r="K38" s="58">
        <f t="shared" si="15"/>
        <v>1800</v>
      </c>
      <c r="L38" s="58">
        <f t="shared" si="16"/>
        <v>306</v>
      </c>
      <c r="M38" s="52">
        <f t="shared" si="17"/>
        <v>144</v>
      </c>
      <c r="N38" s="52">
        <f t="shared" si="3"/>
        <v>2250</v>
      </c>
      <c r="O38" s="52">
        <f t="shared" si="18"/>
        <v>1800</v>
      </c>
      <c r="P38" s="52">
        <f t="shared" si="19"/>
        <v>306</v>
      </c>
      <c r="Q38" s="52">
        <f t="shared" si="20"/>
        <v>144</v>
      </c>
      <c r="R38" s="58">
        <f>Sheet1!S37</f>
        <v>90</v>
      </c>
      <c r="S38" s="53">
        <f>ROUND((O38+P38+Q38)*FACE!$B$6,0)</f>
        <v>225</v>
      </c>
      <c r="T38" s="59">
        <f t="shared" si="21"/>
        <v>1935</v>
      </c>
      <c r="U38" s="81"/>
    </row>
    <row r="39" spans="1:21" x14ac:dyDescent="0.25">
      <c r="A39" s="80"/>
      <c r="B39" s="56">
        <v>43709</v>
      </c>
      <c r="C39" s="57">
        <f>Sheet1!C38</f>
        <v>63100</v>
      </c>
      <c r="D39" s="52">
        <f>Sheet1!D38</f>
        <v>10727</v>
      </c>
      <c r="E39" s="52">
        <f>Sheet1!E38</f>
        <v>5048</v>
      </c>
      <c r="F39" s="52">
        <f t="shared" si="13"/>
        <v>78875</v>
      </c>
      <c r="G39" s="58">
        <f>Sheet1!G38</f>
        <v>61300</v>
      </c>
      <c r="H39" s="51">
        <f>Sheet1!H38</f>
        <v>10421</v>
      </c>
      <c r="I39" s="51">
        <f>Sheet1!I38</f>
        <v>4904</v>
      </c>
      <c r="J39" s="52">
        <f t="shared" si="14"/>
        <v>76625</v>
      </c>
      <c r="K39" s="58">
        <f t="shared" si="15"/>
        <v>1800</v>
      </c>
      <c r="L39" s="58">
        <f t="shared" si="16"/>
        <v>306</v>
      </c>
      <c r="M39" s="52">
        <f t="shared" si="17"/>
        <v>144</v>
      </c>
      <c r="N39" s="52">
        <f t="shared" si="3"/>
        <v>2250</v>
      </c>
      <c r="O39" s="52">
        <f t="shared" si="18"/>
        <v>1800</v>
      </c>
      <c r="P39" s="52">
        <f t="shared" si="19"/>
        <v>306</v>
      </c>
      <c r="Q39" s="52">
        <f t="shared" si="20"/>
        <v>144</v>
      </c>
      <c r="R39" s="58">
        <f>Sheet1!S38</f>
        <v>90</v>
      </c>
      <c r="S39" s="53">
        <f>ROUND((O39+P39+Q39)*FACE!$B$6,0)</f>
        <v>225</v>
      </c>
      <c r="T39" s="59">
        <f t="shared" si="21"/>
        <v>1935</v>
      </c>
      <c r="U39" s="81"/>
    </row>
    <row r="40" spans="1:21" x14ac:dyDescent="0.25">
      <c r="A40" s="80"/>
      <c r="B40" s="56">
        <v>43739</v>
      </c>
      <c r="C40" s="57">
        <f>Sheet1!C39</f>
        <v>63100</v>
      </c>
      <c r="D40" s="52">
        <f>Sheet1!D39</f>
        <v>10727</v>
      </c>
      <c r="E40" s="52">
        <f>Sheet1!E39</f>
        <v>5048</v>
      </c>
      <c r="F40" s="52">
        <f t="shared" si="13"/>
        <v>78875</v>
      </c>
      <c r="G40" s="58">
        <f>Sheet1!G39</f>
        <v>61300</v>
      </c>
      <c r="H40" s="51">
        <f>Sheet1!H39</f>
        <v>10421</v>
      </c>
      <c r="I40" s="51">
        <f>Sheet1!I39</f>
        <v>4904</v>
      </c>
      <c r="J40" s="52">
        <f t="shared" si="14"/>
        <v>76625</v>
      </c>
      <c r="K40" s="58">
        <f t="shared" si="15"/>
        <v>1800</v>
      </c>
      <c r="L40" s="58">
        <f t="shared" si="16"/>
        <v>306</v>
      </c>
      <c r="M40" s="52">
        <f t="shared" si="17"/>
        <v>144</v>
      </c>
      <c r="N40" s="52">
        <f t="shared" si="3"/>
        <v>2250</v>
      </c>
      <c r="O40" s="52">
        <f t="shared" si="18"/>
        <v>1800</v>
      </c>
      <c r="P40" s="52">
        <f t="shared" si="19"/>
        <v>306</v>
      </c>
      <c r="Q40" s="52">
        <f t="shared" si="20"/>
        <v>144</v>
      </c>
      <c r="R40" s="58">
        <f>Sheet1!S39</f>
        <v>90</v>
      </c>
      <c r="S40" s="53">
        <f>ROUND((O40+P40+Q40)*FACE!$B$6,0)</f>
        <v>225</v>
      </c>
      <c r="T40" s="59">
        <f t="shared" si="21"/>
        <v>1935</v>
      </c>
      <c r="U40" s="81"/>
    </row>
    <row r="41" spans="1:21" x14ac:dyDescent="0.25">
      <c r="A41" s="80"/>
      <c r="B41" s="56">
        <v>43770</v>
      </c>
      <c r="C41" s="57">
        <f>Sheet1!C40</f>
        <v>63100</v>
      </c>
      <c r="D41" s="52">
        <f>Sheet1!D40</f>
        <v>10727</v>
      </c>
      <c r="E41" s="52">
        <f>Sheet1!E40</f>
        <v>5048</v>
      </c>
      <c r="F41" s="52">
        <f t="shared" si="13"/>
        <v>78875</v>
      </c>
      <c r="G41" s="58">
        <f>Sheet1!G40</f>
        <v>61300</v>
      </c>
      <c r="H41" s="51">
        <f>Sheet1!H40</f>
        <v>10421</v>
      </c>
      <c r="I41" s="51">
        <f>Sheet1!I40</f>
        <v>4904</v>
      </c>
      <c r="J41" s="52">
        <f t="shared" si="14"/>
        <v>76625</v>
      </c>
      <c r="K41" s="58">
        <f t="shared" si="15"/>
        <v>1800</v>
      </c>
      <c r="L41" s="58">
        <f t="shared" si="16"/>
        <v>306</v>
      </c>
      <c r="M41" s="52">
        <f t="shared" si="17"/>
        <v>144</v>
      </c>
      <c r="N41" s="52">
        <f t="shared" si="3"/>
        <v>2250</v>
      </c>
      <c r="O41" s="52">
        <f t="shared" si="18"/>
        <v>1800</v>
      </c>
      <c r="P41" s="52">
        <f t="shared" si="19"/>
        <v>306</v>
      </c>
      <c r="Q41" s="52">
        <f t="shared" si="20"/>
        <v>144</v>
      </c>
      <c r="R41" s="58">
        <f>Sheet1!S40</f>
        <v>90</v>
      </c>
      <c r="S41" s="53">
        <f>ROUND((O41+P41+Q41)*FACE!$B$6,0)</f>
        <v>225</v>
      </c>
      <c r="T41" s="59">
        <f t="shared" si="21"/>
        <v>1935</v>
      </c>
      <c r="U41" s="81"/>
    </row>
    <row r="42" spans="1:21" x14ac:dyDescent="0.25">
      <c r="A42" s="80"/>
      <c r="B42" s="56">
        <v>43800</v>
      </c>
      <c r="C42" s="57">
        <f>Sheet1!C41</f>
        <v>63100</v>
      </c>
      <c r="D42" s="52">
        <f>Sheet1!D41</f>
        <v>10727</v>
      </c>
      <c r="E42" s="52">
        <f>Sheet1!E41</f>
        <v>5048</v>
      </c>
      <c r="F42" s="52">
        <f t="shared" si="13"/>
        <v>78875</v>
      </c>
      <c r="G42" s="58">
        <f>Sheet1!G41</f>
        <v>61300</v>
      </c>
      <c r="H42" s="51">
        <f>Sheet1!H41</f>
        <v>10421</v>
      </c>
      <c r="I42" s="51">
        <f>Sheet1!I41</f>
        <v>4904</v>
      </c>
      <c r="J42" s="52">
        <f t="shared" si="14"/>
        <v>76625</v>
      </c>
      <c r="K42" s="58">
        <f t="shared" si="15"/>
        <v>1800</v>
      </c>
      <c r="L42" s="58">
        <f t="shared" si="16"/>
        <v>306</v>
      </c>
      <c r="M42" s="52">
        <f t="shared" si="17"/>
        <v>144</v>
      </c>
      <c r="N42" s="52">
        <f t="shared" si="3"/>
        <v>2250</v>
      </c>
      <c r="O42" s="52">
        <f t="shared" si="18"/>
        <v>1800</v>
      </c>
      <c r="P42" s="52">
        <f t="shared" si="19"/>
        <v>306</v>
      </c>
      <c r="Q42" s="52">
        <f t="shared" si="20"/>
        <v>144</v>
      </c>
      <c r="R42" s="58">
        <f>Sheet1!S41</f>
        <v>90</v>
      </c>
      <c r="S42" s="53">
        <f>ROUND((O42+P42+Q42)*FACE!$B$6,0)</f>
        <v>225</v>
      </c>
      <c r="T42" s="59">
        <f t="shared" si="21"/>
        <v>1935</v>
      </c>
      <c r="U42" s="81"/>
    </row>
    <row r="43" spans="1:21" x14ac:dyDescent="0.25">
      <c r="A43" s="80"/>
      <c r="B43" s="56">
        <v>43831</v>
      </c>
      <c r="C43" s="57">
        <f>Sheet1!C42</f>
        <v>63100</v>
      </c>
      <c r="D43" s="52">
        <f>Sheet1!D42</f>
        <v>10727</v>
      </c>
      <c r="E43" s="52">
        <f>Sheet1!E42</f>
        <v>5048</v>
      </c>
      <c r="F43" s="52">
        <f t="shared" si="13"/>
        <v>78875</v>
      </c>
      <c r="G43" s="58">
        <f>Sheet1!G42</f>
        <v>61300</v>
      </c>
      <c r="H43" s="51">
        <f>Sheet1!H42</f>
        <v>10421</v>
      </c>
      <c r="I43" s="51">
        <f>Sheet1!I42</f>
        <v>4904</v>
      </c>
      <c r="J43" s="52">
        <f t="shared" si="14"/>
        <v>76625</v>
      </c>
      <c r="K43" s="58">
        <f t="shared" si="15"/>
        <v>1800</v>
      </c>
      <c r="L43" s="58">
        <f t="shared" si="16"/>
        <v>306</v>
      </c>
      <c r="M43" s="52">
        <f t="shared" si="17"/>
        <v>144</v>
      </c>
      <c r="N43" s="52">
        <f t="shared" si="3"/>
        <v>2250</v>
      </c>
      <c r="O43" s="52">
        <f t="shared" si="18"/>
        <v>1800</v>
      </c>
      <c r="P43" s="52">
        <f t="shared" si="19"/>
        <v>306</v>
      </c>
      <c r="Q43" s="52">
        <f t="shared" si="20"/>
        <v>144</v>
      </c>
      <c r="R43" s="58">
        <f>Sheet1!S42</f>
        <v>90</v>
      </c>
      <c r="S43" s="53">
        <f>ROUND((O43+P43+Q43)*FACE!$B$6,0)</f>
        <v>225</v>
      </c>
      <c r="T43" s="59">
        <f t="shared" si="21"/>
        <v>1935</v>
      </c>
      <c r="U43" s="81"/>
    </row>
    <row r="44" spans="1:21" x14ac:dyDescent="0.25">
      <c r="A44" s="80"/>
      <c r="B44" s="56">
        <v>43862</v>
      </c>
      <c r="C44" s="57">
        <f>Sheet1!C43</f>
        <v>63100</v>
      </c>
      <c r="D44" s="52">
        <f>Sheet1!D43</f>
        <v>10727</v>
      </c>
      <c r="E44" s="52">
        <f>Sheet1!E43</f>
        <v>5048</v>
      </c>
      <c r="F44" s="52">
        <f t="shared" si="13"/>
        <v>78875</v>
      </c>
      <c r="G44" s="58">
        <f>Sheet1!G43</f>
        <v>61300</v>
      </c>
      <c r="H44" s="51">
        <f>Sheet1!H43</f>
        <v>10421</v>
      </c>
      <c r="I44" s="51">
        <f>Sheet1!I43</f>
        <v>4904</v>
      </c>
      <c r="J44" s="52">
        <f t="shared" si="14"/>
        <v>76625</v>
      </c>
      <c r="K44" s="58">
        <f t="shared" si="15"/>
        <v>1800</v>
      </c>
      <c r="L44" s="58">
        <f t="shared" si="16"/>
        <v>306</v>
      </c>
      <c r="M44" s="52">
        <f t="shared" si="17"/>
        <v>144</v>
      </c>
      <c r="N44" s="52">
        <f t="shared" si="3"/>
        <v>2250</v>
      </c>
      <c r="O44" s="52">
        <f t="shared" si="18"/>
        <v>1800</v>
      </c>
      <c r="P44" s="52">
        <f t="shared" si="19"/>
        <v>306</v>
      </c>
      <c r="Q44" s="52">
        <f t="shared" si="20"/>
        <v>144</v>
      </c>
      <c r="R44" s="58">
        <f>Sheet1!S43</f>
        <v>90</v>
      </c>
      <c r="S44" s="53">
        <f>ROUND((O44+P44+Q44)*FACE!$B$6,0)</f>
        <v>225</v>
      </c>
      <c r="T44" s="59">
        <f t="shared" si="21"/>
        <v>1935</v>
      </c>
      <c r="U44" s="81"/>
    </row>
    <row r="45" spans="1:21" x14ac:dyDescent="0.25">
      <c r="A45" s="80"/>
      <c r="B45" s="56">
        <v>43891</v>
      </c>
      <c r="C45" s="57">
        <f>Sheet1!C44</f>
        <v>63100</v>
      </c>
      <c r="D45" s="52">
        <f>Sheet1!D44</f>
        <v>10727</v>
      </c>
      <c r="E45" s="52">
        <f>Sheet1!E44</f>
        <v>5048</v>
      </c>
      <c r="F45" s="52">
        <f t="shared" si="13"/>
        <v>78875</v>
      </c>
      <c r="G45" s="58">
        <f>Sheet1!G44</f>
        <v>61300</v>
      </c>
      <c r="H45" s="51">
        <f>Sheet1!H44</f>
        <v>10421</v>
      </c>
      <c r="I45" s="51">
        <f>Sheet1!I44</f>
        <v>4904</v>
      </c>
      <c r="J45" s="52">
        <f t="shared" si="14"/>
        <v>76625</v>
      </c>
      <c r="K45" s="58">
        <f t="shared" si="15"/>
        <v>1800</v>
      </c>
      <c r="L45" s="58">
        <f t="shared" si="16"/>
        <v>306</v>
      </c>
      <c r="M45" s="52">
        <f t="shared" si="17"/>
        <v>144</v>
      </c>
      <c r="N45" s="52">
        <f t="shared" si="3"/>
        <v>2250</v>
      </c>
      <c r="O45" s="52">
        <f t="shared" si="18"/>
        <v>1800</v>
      </c>
      <c r="P45" s="52">
        <f t="shared" si="19"/>
        <v>306</v>
      </c>
      <c r="Q45" s="52">
        <f t="shared" si="20"/>
        <v>144</v>
      </c>
      <c r="R45" s="58">
        <f>Sheet1!S44</f>
        <v>0</v>
      </c>
      <c r="S45" s="53">
        <f>ROUND((O45+P45+Q45)*FACE!$B$6,0)</f>
        <v>225</v>
      </c>
      <c r="T45" s="59">
        <f t="shared" si="21"/>
        <v>2025</v>
      </c>
      <c r="U45" s="81"/>
    </row>
    <row r="46" spans="1:21" x14ac:dyDescent="0.25">
      <c r="A46" s="80"/>
      <c r="B46" s="56">
        <v>43922</v>
      </c>
      <c r="C46" s="57">
        <f>Sheet1!C45</f>
        <v>63100</v>
      </c>
      <c r="D46" s="52">
        <f>Sheet1!D45</f>
        <v>10727</v>
      </c>
      <c r="E46" s="52">
        <f>Sheet1!E45</f>
        <v>5048</v>
      </c>
      <c r="F46" s="52">
        <f t="shared" si="13"/>
        <v>78875</v>
      </c>
      <c r="G46" s="58">
        <f>Sheet1!G45</f>
        <v>61300</v>
      </c>
      <c r="H46" s="51">
        <f>Sheet1!H45</f>
        <v>10421</v>
      </c>
      <c r="I46" s="51">
        <f>Sheet1!I45</f>
        <v>4904</v>
      </c>
      <c r="J46" s="52">
        <f t="shared" si="14"/>
        <v>76625</v>
      </c>
      <c r="K46" s="58">
        <f t="shared" si="15"/>
        <v>1800</v>
      </c>
      <c r="L46" s="58">
        <f t="shared" si="16"/>
        <v>306</v>
      </c>
      <c r="M46" s="52">
        <f t="shared" si="17"/>
        <v>144</v>
      </c>
      <c r="N46" s="52">
        <f t="shared" si="3"/>
        <v>2250</v>
      </c>
      <c r="O46" s="52">
        <f t="shared" si="18"/>
        <v>1800</v>
      </c>
      <c r="P46" s="52">
        <f t="shared" si="19"/>
        <v>306</v>
      </c>
      <c r="Q46" s="52">
        <f t="shared" si="20"/>
        <v>144</v>
      </c>
      <c r="R46" s="58">
        <v>0</v>
      </c>
      <c r="S46" s="53">
        <f>ROUND((O46+P46+Q46)*FACE!$B$6,0)</f>
        <v>225</v>
      </c>
      <c r="T46" s="59">
        <f t="shared" si="21"/>
        <v>2025</v>
      </c>
      <c r="U46" s="81"/>
    </row>
    <row r="47" spans="1:21" x14ac:dyDescent="0.25">
      <c r="A47" s="80"/>
      <c r="B47" s="56">
        <v>43952</v>
      </c>
      <c r="C47" s="57">
        <f>Sheet1!C46</f>
        <v>63100</v>
      </c>
      <c r="D47" s="52">
        <f>Sheet1!D46</f>
        <v>10727</v>
      </c>
      <c r="E47" s="52">
        <f>Sheet1!E46</f>
        <v>5048</v>
      </c>
      <c r="F47" s="52">
        <f t="shared" si="13"/>
        <v>78875</v>
      </c>
      <c r="G47" s="58">
        <f>Sheet1!G46</f>
        <v>61300</v>
      </c>
      <c r="H47" s="51">
        <f>Sheet1!H46</f>
        <v>10421</v>
      </c>
      <c r="I47" s="51">
        <f>Sheet1!I46</f>
        <v>4904</v>
      </c>
      <c r="J47" s="52">
        <f t="shared" si="14"/>
        <v>76625</v>
      </c>
      <c r="K47" s="58">
        <f t="shared" si="15"/>
        <v>1800</v>
      </c>
      <c r="L47" s="58">
        <f t="shared" si="16"/>
        <v>306</v>
      </c>
      <c r="M47" s="52">
        <f t="shared" si="17"/>
        <v>144</v>
      </c>
      <c r="N47" s="52">
        <f t="shared" si="3"/>
        <v>2250</v>
      </c>
      <c r="O47" s="52">
        <f t="shared" si="18"/>
        <v>1800</v>
      </c>
      <c r="P47" s="52">
        <f t="shared" si="19"/>
        <v>306</v>
      </c>
      <c r="Q47" s="52">
        <f t="shared" si="20"/>
        <v>144</v>
      </c>
      <c r="R47" s="58">
        <v>0</v>
      </c>
      <c r="S47" s="53">
        <f>ROUND((O47+P47+Q47)*FACE!$B$6,0)</f>
        <v>225</v>
      </c>
      <c r="T47" s="59">
        <f t="shared" si="21"/>
        <v>2025</v>
      </c>
      <c r="U47" s="81"/>
    </row>
    <row r="48" spans="1:21" x14ac:dyDescent="0.25">
      <c r="A48" s="80"/>
      <c r="B48" s="56">
        <v>43983</v>
      </c>
      <c r="C48" s="57">
        <f>Sheet1!C47</f>
        <v>63100</v>
      </c>
      <c r="D48" s="52">
        <f>Sheet1!D47</f>
        <v>10727</v>
      </c>
      <c r="E48" s="52">
        <f>Sheet1!E47</f>
        <v>5048</v>
      </c>
      <c r="F48" s="52">
        <f t="shared" si="13"/>
        <v>78875</v>
      </c>
      <c r="G48" s="58">
        <f>Sheet1!G47</f>
        <v>61300</v>
      </c>
      <c r="H48" s="51">
        <f>Sheet1!H47</f>
        <v>10421</v>
      </c>
      <c r="I48" s="51">
        <f>Sheet1!I47</f>
        <v>4904</v>
      </c>
      <c r="J48" s="52">
        <f t="shared" si="14"/>
        <v>76625</v>
      </c>
      <c r="K48" s="58">
        <f t="shared" si="15"/>
        <v>1800</v>
      </c>
      <c r="L48" s="58">
        <f t="shared" si="16"/>
        <v>306</v>
      </c>
      <c r="M48" s="52">
        <f t="shared" si="17"/>
        <v>144</v>
      </c>
      <c r="N48" s="52">
        <f t="shared" si="3"/>
        <v>2250</v>
      </c>
      <c r="O48" s="52">
        <f t="shared" si="18"/>
        <v>1800</v>
      </c>
      <c r="P48" s="52">
        <f t="shared" si="19"/>
        <v>306</v>
      </c>
      <c r="Q48" s="52">
        <f t="shared" si="20"/>
        <v>144</v>
      </c>
      <c r="R48" s="58">
        <v>0</v>
      </c>
      <c r="S48" s="53">
        <f>ROUND((O48+P48+Q48)*FACE!$B$6,0)</f>
        <v>225</v>
      </c>
      <c r="T48" s="59">
        <f t="shared" si="21"/>
        <v>2025</v>
      </c>
      <c r="U48" s="81"/>
    </row>
    <row r="49" spans="1:21" ht="15.75" thickBot="1" x14ac:dyDescent="0.3">
      <c r="A49" s="80"/>
      <c r="B49" s="56">
        <v>44013</v>
      </c>
      <c r="C49" s="57">
        <f>Sheet1!C48</f>
        <v>63100</v>
      </c>
      <c r="D49" s="52">
        <f>Sheet1!D48</f>
        <v>10727</v>
      </c>
      <c r="E49" s="52">
        <f>Sheet1!E48</f>
        <v>5048</v>
      </c>
      <c r="F49" s="52">
        <f t="shared" si="13"/>
        <v>78875</v>
      </c>
      <c r="G49" s="58">
        <f>Sheet1!G48</f>
        <v>61300</v>
      </c>
      <c r="H49" s="51">
        <f>Sheet1!H48</f>
        <v>10421</v>
      </c>
      <c r="I49" s="51">
        <f>Sheet1!I48</f>
        <v>4904</v>
      </c>
      <c r="J49" s="52">
        <f t="shared" si="14"/>
        <v>76625</v>
      </c>
      <c r="K49" s="58">
        <f t="shared" si="15"/>
        <v>1800</v>
      </c>
      <c r="L49" s="58">
        <f t="shared" si="16"/>
        <v>306</v>
      </c>
      <c r="M49" s="52">
        <f t="shared" si="17"/>
        <v>144</v>
      </c>
      <c r="N49" s="52">
        <f t="shared" si="3"/>
        <v>2250</v>
      </c>
      <c r="O49" s="52">
        <f t="shared" si="18"/>
        <v>1800</v>
      </c>
      <c r="P49" s="52">
        <f t="shared" si="19"/>
        <v>306</v>
      </c>
      <c r="Q49" s="52">
        <f t="shared" si="20"/>
        <v>144</v>
      </c>
      <c r="R49" s="58">
        <v>0</v>
      </c>
      <c r="S49" s="53">
        <f>ROUND((O49+P49+Q49)*FACE!$B$6,0)</f>
        <v>225</v>
      </c>
      <c r="T49" s="59">
        <f t="shared" si="21"/>
        <v>2025</v>
      </c>
      <c r="U49" s="81"/>
    </row>
    <row r="50" spans="1:21" s="62" customFormat="1" ht="48.75" customHeight="1" thickBot="1" x14ac:dyDescent="0.3">
      <c r="A50" s="161" t="s">
        <v>10</v>
      </c>
      <c r="B50" s="162"/>
      <c r="C50" s="61">
        <f>SUM(C7:C49)</f>
        <v>2713300</v>
      </c>
      <c r="D50" s="70">
        <f t="shared" ref="D50:M50" si="22">SUM(D7:D49)</f>
        <v>279533</v>
      </c>
      <c r="E50" s="70">
        <f t="shared" si="22"/>
        <v>171632</v>
      </c>
      <c r="F50" s="70">
        <f t="shared" si="22"/>
        <v>3164465</v>
      </c>
      <c r="G50" s="70">
        <f t="shared" si="22"/>
        <v>2635900</v>
      </c>
      <c r="H50" s="70">
        <f t="shared" si="22"/>
        <v>271559</v>
      </c>
      <c r="I50" s="70">
        <f t="shared" si="22"/>
        <v>166736</v>
      </c>
      <c r="J50" s="70">
        <f t="shared" si="22"/>
        <v>3074195</v>
      </c>
      <c r="K50" s="70">
        <f t="shared" si="22"/>
        <v>77400</v>
      </c>
      <c r="L50" s="70">
        <f t="shared" si="22"/>
        <v>7974</v>
      </c>
      <c r="M50" s="70">
        <f t="shared" si="22"/>
        <v>4896</v>
      </c>
      <c r="N50" s="70">
        <f t="shared" ref="N50:T50" si="23">SUM(N7:N49)</f>
        <v>90270</v>
      </c>
      <c r="O50" s="70">
        <f t="shared" si="23"/>
        <v>77400</v>
      </c>
      <c r="P50" s="70">
        <f t="shared" si="23"/>
        <v>7974</v>
      </c>
      <c r="Q50" s="70">
        <f t="shared" si="23"/>
        <v>4896</v>
      </c>
      <c r="R50" s="70">
        <f t="shared" si="23"/>
        <v>16185</v>
      </c>
      <c r="S50" s="70">
        <f t="shared" si="23"/>
        <v>9027</v>
      </c>
      <c r="T50" s="70">
        <f t="shared" si="23"/>
        <v>65058</v>
      </c>
      <c r="U50" s="63"/>
    </row>
    <row r="51" spans="1:21" ht="15.75" thickBot="1" x14ac:dyDescent="0.3">
      <c r="A51" s="160" t="s">
        <v>52</v>
      </c>
      <c r="B51" s="160"/>
      <c r="C51" s="160"/>
      <c r="D51" s="160"/>
      <c r="L51" s="28" t="s">
        <v>34</v>
      </c>
      <c r="M51" s="37"/>
      <c r="N51" s="37"/>
      <c r="O51" s="158">
        <f>SUM(O7:Q49)</f>
        <v>90270</v>
      </c>
      <c r="P51" s="159"/>
      <c r="Q51" s="34"/>
      <c r="R51" s="158">
        <f>SUM(R7:S49)</f>
        <v>25212</v>
      </c>
      <c r="S51" s="159"/>
      <c r="T51" s="156">
        <f>O51-R51</f>
        <v>65058</v>
      </c>
      <c r="U51" s="157"/>
    </row>
  </sheetData>
  <sheetProtection password="C751" sheet="1" objects="1" scenarios="1" sort="0" autoFilter="0"/>
  <autoFilter ref="A6:U6" xr:uid="{9EE3A733-DE79-4F71-9C97-7A0ED76C5B75}"/>
  <mergeCells count="24">
    <mergeCell ref="B5:B6"/>
    <mergeCell ref="C5:F5"/>
    <mergeCell ref="G5:J5"/>
    <mergeCell ref="T51:U51"/>
    <mergeCell ref="R51:S51"/>
    <mergeCell ref="O51:P51"/>
    <mergeCell ref="A51:D51"/>
    <mergeCell ref="A50:B50"/>
    <mergeCell ref="A1:U1"/>
    <mergeCell ref="A2:U2"/>
    <mergeCell ref="U3:U6"/>
    <mergeCell ref="A3:C3"/>
    <mergeCell ref="D3:J3"/>
    <mergeCell ref="K3:O3"/>
    <mergeCell ref="P3:T3"/>
    <mergeCell ref="A4:C4"/>
    <mergeCell ref="D4:J4"/>
    <mergeCell ref="K4:O4"/>
    <mergeCell ref="P4:T4"/>
    <mergeCell ref="O5:Q5"/>
    <mergeCell ref="R5:S5"/>
    <mergeCell ref="T5:T6"/>
    <mergeCell ref="K5:N5"/>
    <mergeCell ref="A5:A6"/>
  </mergeCells>
  <pageMargins left="0.52083333333333337" right="0.20833333333333301" top="0.47916666666666702" bottom="0.74803149606299202" header="0.31496062992126" footer="0.31496062992126"/>
  <pageSetup paperSize="9" orientation="landscape" r:id="rId1"/>
  <headerFooter>
    <oddHeader xml:space="preserve">&amp;RRajteachers.in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51"/>
  <sheetViews>
    <sheetView view="pageLayout" topLeftCell="A43" zoomScaleNormal="100" workbookViewId="0">
      <selection activeCell="J56" sqref="J56"/>
    </sheetView>
  </sheetViews>
  <sheetFormatPr defaultColWidth="8.7109375" defaultRowHeight="15" x14ac:dyDescent="0.25"/>
  <cols>
    <col min="1" max="1" width="5.5703125" style="1" customWidth="1"/>
    <col min="2" max="4" width="8.7109375" style="1"/>
    <col min="5" max="5" width="7.7109375" style="1" customWidth="1"/>
    <col min="6" max="8" width="8.7109375" style="1"/>
    <col min="9" max="9" width="7.42578125" style="1" customWidth="1"/>
    <col min="10" max="10" width="8.7109375" style="1"/>
    <col min="11" max="12" width="0" style="1" hidden="1" customWidth="1"/>
    <col min="13" max="13" width="7" style="1" hidden="1" customWidth="1"/>
    <col min="14" max="14" width="8.7109375" style="1"/>
    <col min="15" max="15" width="7" style="1" customWidth="1"/>
    <col min="16" max="16" width="6.85546875" style="1" customWidth="1"/>
    <col min="17" max="18" width="7.42578125" style="1" customWidth="1"/>
    <col min="19" max="19" width="7.85546875" style="1" customWidth="1"/>
    <col min="20" max="16384" width="8.7109375" style="1"/>
  </cols>
  <sheetData>
    <row r="1" spans="1:20" ht="21" x14ac:dyDescent="0.35">
      <c r="A1" s="142" t="str">
        <f>FACE!B1</f>
        <v>Government Higher Secondary School</v>
      </c>
      <c r="B1" s="143"/>
      <c r="C1" s="143"/>
      <c r="D1" s="143"/>
      <c r="E1" s="143"/>
      <c r="F1" s="143"/>
      <c r="G1" s="143"/>
      <c r="H1" s="143"/>
      <c r="I1" s="143"/>
      <c r="J1" s="143"/>
      <c r="K1" s="143"/>
      <c r="L1" s="143"/>
      <c r="M1" s="143"/>
      <c r="N1" s="143"/>
      <c r="O1" s="143"/>
      <c r="P1" s="143"/>
      <c r="Q1" s="143"/>
      <c r="R1" s="143"/>
      <c r="S1" s="143"/>
      <c r="T1" s="143"/>
    </row>
    <row r="2" spans="1:20" x14ac:dyDescent="0.25">
      <c r="A2" s="144" t="s">
        <v>59</v>
      </c>
      <c r="B2" s="145"/>
      <c r="C2" s="145"/>
      <c r="D2" s="145"/>
      <c r="E2" s="145"/>
      <c r="F2" s="145"/>
      <c r="G2" s="145"/>
      <c r="H2" s="145"/>
      <c r="I2" s="145"/>
      <c r="J2" s="145"/>
      <c r="K2" s="145"/>
      <c r="L2" s="145"/>
      <c r="M2" s="145"/>
      <c r="N2" s="145"/>
      <c r="O2" s="145"/>
      <c r="P2" s="145"/>
      <c r="Q2" s="145"/>
      <c r="R2" s="145"/>
      <c r="S2" s="145"/>
      <c r="T2" s="145"/>
    </row>
    <row r="3" spans="1:20" x14ac:dyDescent="0.25">
      <c r="A3" s="147" t="s">
        <v>16</v>
      </c>
      <c r="B3" s="141"/>
      <c r="C3" s="141"/>
      <c r="D3" s="148">
        <f>FACE!B2</f>
        <v>0</v>
      </c>
      <c r="E3" s="148"/>
      <c r="F3" s="148"/>
      <c r="G3" s="148"/>
      <c r="H3" s="148"/>
      <c r="I3" s="148"/>
      <c r="J3" s="148"/>
      <c r="K3" s="141" t="s">
        <v>38</v>
      </c>
      <c r="L3" s="141"/>
      <c r="M3" s="141"/>
      <c r="N3" s="141"/>
      <c r="O3" s="149" t="str">
        <f>FACE!B3</f>
        <v>Senior Teacher</v>
      </c>
      <c r="P3" s="149"/>
      <c r="Q3" s="149"/>
      <c r="R3" s="149"/>
      <c r="S3" s="150"/>
      <c r="T3" s="166" t="s">
        <v>43</v>
      </c>
    </row>
    <row r="4" spans="1:20" ht="15.75" thickBot="1" x14ac:dyDescent="0.3">
      <c r="A4" s="117" t="s">
        <v>18</v>
      </c>
      <c r="B4" s="118"/>
      <c r="C4" s="118"/>
      <c r="D4" s="118">
        <f>FACE!B5</f>
        <v>0</v>
      </c>
      <c r="E4" s="118"/>
      <c r="F4" s="118"/>
      <c r="G4" s="118"/>
      <c r="H4" s="118"/>
      <c r="I4" s="118"/>
      <c r="J4" s="118"/>
      <c r="K4" s="118" t="s">
        <v>36</v>
      </c>
      <c r="L4" s="118"/>
      <c r="M4" s="118"/>
      <c r="N4" s="118"/>
      <c r="O4" s="118" t="str">
        <f>FACE!B4</f>
        <v>aaaa1234a</v>
      </c>
      <c r="P4" s="118"/>
      <c r="Q4" s="118"/>
      <c r="R4" s="118"/>
      <c r="S4" s="151"/>
      <c r="T4" s="166"/>
    </row>
    <row r="5" spans="1:20" x14ac:dyDescent="0.25">
      <c r="A5" s="124" t="s">
        <v>0</v>
      </c>
      <c r="B5" s="126" t="s">
        <v>1</v>
      </c>
      <c r="C5" s="128" t="s">
        <v>2</v>
      </c>
      <c r="D5" s="128"/>
      <c r="E5" s="128"/>
      <c r="F5" s="128"/>
      <c r="G5" s="128" t="s">
        <v>3</v>
      </c>
      <c r="H5" s="128"/>
      <c r="I5" s="128"/>
      <c r="J5" s="128"/>
      <c r="K5" s="128" t="s">
        <v>4</v>
      </c>
      <c r="L5" s="128"/>
      <c r="M5" s="31"/>
      <c r="N5" s="129" t="s">
        <v>4</v>
      </c>
      <c r="O5" s="130"/>
      <c r="P5" s="131"/>
      <c r="Q5" s="128" t="s">
        <v>30</v>
      </c>
      <c r="R5" s="128"/>
      <c r="S5" s="152" t="s">
        <v>31</v>
      </c>
      <c r="T5" s="166"/>
    </row>
    <row r="6" spans="1:20" ht="15.75" thickBot="1" x14ac:dyDescent="0.3">
      <c r="A6" s="154"/>
      <c r="B6" s="155"/>
      <c r="C6" s="26" t="s">
        <v>7</v>
      </c>
      <c r="D6" s="26" t="s">
        <v>8</v>
      </c>
      <c r="E6" s="35" t="s">
        <v>9</v>
      </c>
      <c r="F6" s="26" t="s">
        <v>32</v>
      </c>
      <c r="G6" s="26" t="s">
        <v>7</v>
      </c>
      <c r="H6" s="26" t="s">
        <v>8</v>
      </c>
      <c r="I6" s="35" t="s">
        <v>9</v>
      </c>
      <c r="J6" s="26" t="s">
        <v>10</v>
      </c>
      <c r="K6" s="26" t="s">
        <v>7</v>
      </c>
      <c r="L6" s="26" t="s">
        <v>8</v>
      </c>
      <c r="M6" s="35" t="s">
        <v>9</v>
      </c>
      <c r="N6" s="26" t="s">
        <v>7</v>
      </c>
      <c r="O6" s="26" t="s">
        <v>8</v>
      </c>
      <c r="P6" s="35" t="s">
        <v>9</v>
      </c>
      <c r="Q6" s="26" t="s">
        <v>35</v>
      </c>
      <c r="R6" s="22" t="s">
        <v>39</v>
      </c>
      <c r="S6" s="153"/>
      <c r="T6" s="41" t="s">
        <v>44</v>
      </c>
    </row>
    <row r="7" spans="1:20" ht="15.75" thickBot="1" x14ac:dyDescent="0.3">
      <c r="A7" s="18">
        <v>1</v>
      </c>
      <c r="B7" s="19">
        <v>42736</v>
      </c>
      <c r="C7" s="20">
        <f>Sheet1!C6</f>
        <v>63100</v>
      </c>
      <c r="D7" s="21">
        <f>Sheet1!D6</f>
        <v>2524</v>
      </c>
      <c r="E7" s="21">
        <f>Sheet1!E6</f>
        <v>0</v>
      </c>
      <c r="F7" s="21">
        <f>SUM(C7+D7+E7)</f>
        <v>65624</v>
      </c>
      <c r="G7" s="21">
        <f>Sheet1!G6</f>
        <v>61300</v>
      </c>
      <c r="H7" s="20">
        <f>Sheet1!H6</f>
        <v>2452</v>
      </c>
      <c r="I7" s="20">
        <f>Sheet1!I6</f>
        <v>0</v>
      </c>
      <c r="J7" s="21">
        <f>G7+H7</f>
        <v>63752</v>
      </c>
      <c r="K7" s="21">
        <f>C7-G7</f>
        <v>1800</v>
      </c>
      <c r="L7" s="21">
        <f>D7-H7</f>
        <v>72</v>
      </c>
      <c r="M7" s="21">
        <f>E7-I7</f>
        <v>0</v>
      </c>
      <c r="N7" s="21">
        <f>ROUND(K7*100%,0)</f>
        <v>1800</v>
      </c>
      <c r="O7" s="21">
        <f>ROUND(L7*100%,0)</f>
        <v>72</v>
      </c>
      <c r="P7" s="21">
        <f>M7</f>
        <v>0</v>
      </c>
      <c r="Q7" s="21">
        <f>ROUND((N7+O7)*10%,0)</f>
        <v>187</v>
      </c>
      <c r="R7" s="24">
        <f>ROUND((N7+O7-Q7+P7)*FACE!$B$6,0)</f>
        <v>169</v>
      </c>
      <c r="S7" s="40">
        <f>N7+O7-Q7-R7+P7</f>
        <v>1516</v>
      </c>
      <c r="T7" s="41"/>
    </row>
    <row r="8" spans="1:20" ht="15.75" thickBot="1" x14ac:dyDescent="0.3">
      <c r="A8" s="27">
        <v>2</v>
      </c>
      <c r="B8" s="11">
        <v>42767</v>
      </c>
      <c r="C8" s="12">
        <f>Sheet1!C7</f>
        <v>63100</v>
      </c>
      <c r="D8" s="21">
        <f>Sheet1!D7</f>
        <v>2524</v>
      </c>
      <c r="E8" s="21">
        <f>Sheet1!E7</f>
        <v>0</v>
      </c>
      <c r="F8" s="21">
        <f t="shared" ref="F8:F36" si="0">SUM(C8+D8+E8)</f>
        <v>65624</v>
      </c>
      <c r="G8" s="25">
        <f>Sheet1!G7</f>
        <v>61300</v>
      </c>
      <c r="H8" s="20">
        <f>Sheet1!H7</f>
        <v>2452</v>
      </c>
      <c r="I8" s="20">
        <f>Sheet1!I7</f>
        <v>0</v>
      </c>
      <c r="J8" s="25">
        <f t="shared" ref="J8:J15" si="1">G8+H8</f>
        <v>63752</v>
      </c>
      <c r="K8" s="25">
        <f t="shared" ref="K8:L15" si="2">C8-G8</f>
        <v>1800</v>
      </c>
      <c r="L8" s="25">
        <f t="shared" si="2"/>
        <v>72</v>
      </c>
      <c r="M8" s="21">
        <f t="shared" ref="M8:M36" si="3">E8-I8</f>
        <v>0</v>
      </c>
      <c r="N8" s="21">
        <f t="shared" ref="N8:N36" si="4">ROUND(K8*100%,0)</f>
        <v>1800</v>
      </c>
      <c r="O8" s="21">
        <f t="shared" ref="O8:O36" si="5">ROUND(L8*100%,0)</f>
        <v>72</v>
      </c>
      <c r="P8" s="21">
        <f t="shared" ref="P8:P36" si="6">M8</f>
        <v>0</v>
      </c>
      <c r="Q8" s="21">
        <f t="shared" ref="Q8:Q15" si="7">ROUND((N8+O8)*10%,0)</f>
        <v>187</v>
      </c>
      <c r="R8" s="24">
        <f>ROUND((N8+O8-Q8+P8)*FACE!$B$6,0)</f>
        <v>169</v>
      </c>
      <c r="S8" s="40">
        <f t="shared" ref="S8:S36" si="8">N8+O8-Q8-R8+P8</f>
        <v>1516</v>
      </c>
      <c r="T8" s="41"/>
    </row>
    <row r="9" spans="1:20" ht="15.75" thickBot="1" x14ac:dyDescent="0.3">
      <c r="A9" s="27">
        <v>3</v>
      </c>
      <c r="B9" s="11">
        <v>42795</v>
      </c>
      <c r="C9" s="12">
        <f>Sheet1!C8</f>
        <v>63100</v>
      </c>
      <c r="D9" s="21">
        <f>Sheet1!D8</f>
        <v>2524</v>
      </c>
      <c r="E9" s="21">
        <f>Sheet1!E8</f>
        <v>0</v>
      </c>
      <c r="F9" s="21">
        <f t="shared" si="0"/>
        <v>65624</v>
      </c>
      <c r="G9" s="25">
        <f>Sheet1!G8</f>
        <v>61300</v>
      </c>
      <c r="H9" s="20">
        <f>Sheet1!H8</f>
        <v>2452</v>
      </c>
      <c r="I9" s="20">
        <f>Sheet1!I8</f>
        <v>0</v>
      </c>
      <c r="J9" s="25">
        <f t="shared" si="1"/>
        <v>63752</v>
      </c>
      <c r="K9" s="25">
        <f t="shared" si="2"/>
        <v>1800</v>
      </c>
      <c r="L9" s="25">
        <f t="shared" si="2"/>
        <v>72</v>
      </c>
      <c r="M9" s="21">
        <f t="shared" si="3"/>
        <v>0</v>
      </c>
      <c r="N9" s="21">
        <f t="shared" si="4"/>
        <v>1800</v>
      </c>
      <c r="O9" s="21">
        <f t="shared" si="5"/>
        <v>72</v>
      </c>
      <c r="P9" s="21">
        <f t="shared" si="6"/>
        <v>0</v>
      </c>
      <c r="Q9" s="21">
        <f t="shared" si="7"/>
        <v>187</v>
      </c>
      <c r="R9" s="24">
        <f>ROUND((N9+O9-Q9+P9)*FACE!$B$6,0)</f>
        <v>169</v>
      </c>
      <c r="S9" s="40">
        <f t="shared" si="8"/>
        <v>1516</v>
      </c>
      <c r="T9" s="41"/>
    </row>
    <row r="10" spans="1:20" ht="15.75" thickBot="1" x14ac:dyDescent="0.3">
      <c r="A10" s="27">
        <v>4</v>
      </c>
      <c r="B10" s="11">
        <v>42826</v>
      </c>
      <c r="C10" s="12">
        <f>Sheet1!C9</f>
        <v>63100</v>
      </c>
      <c r="D10" s="21">
        <f>Sheet1!D9</f>
        <v>2524</v>
      </c>
      <c r="E10" s="21">
        <f>Sheet1!E9</f>
        <v>0</v>
      </c>
      <c r="F10" s="21">
        <f t="shared" si="0"/>
        <v>65624</v>
      </c>
      <c r="G10" s="25">
        <f>Sheet1!G9</f>
        <v>61300</v>
      </c>
      <c r="H10" s="20">
        <f>Sheet1!H9</f>
        <v>2452</v>
      </c>
      <c r="I10" s="20">
        <f>Sheet1!I9</f>
        <v>0</v>
      </c>
      <c r="J10" s="25">
        <f t="shared" si="1"/>
        <v>63752</v>
      </c>
      <c r="K10" s="25">
        <f t="shared" si="2"/>
        <v>1800</v>
      </c>
      <c r="L10" s="25">
        <f t="shared" si="2"/>
        <v>72</v>
      </c>
      <c r="M10" s="21">
        <f t="shared" si="3"/>
        <v>0</v>
      </c>
      <c r="N10" s="21">
        <f t="shared" si="4"/>
        <v>1800</v>
      </c>
      <c r="O10" s="21">
        <f t="shared" si="5"/>
        <v>72</v>
      </c>
      <c r="P10" s="21">
        <f t="shared" si="6"/>
        <v>0</v>
      </c>
      <c r="Q10" s="21">
        <f t="shared" si="7"/>
        <v>187</v>
      </c>
      <c r="R10" s="24">
        <f>ROUND((N10+O10-Q10+P10)*FACE!$B$6,0)</f>
        <v>169</v>
      </c>
      <c r="S10" s="40">
        <f t="shared" si="8"/>
        <v>1516</v>
      </c>
      <c r="T10" s="41"/>
    </row>
    <row r="11" spans="1:20" ht="15.75" thickBot="1" x14ac:dyDescent="0.3">
      <c r="A11" s="27">
        <v>5</v>
      </c>
      <c r="B11" s="11">
        <v>42856</v>
      </c>
      <c r="C11" s="12">
        <f>Sheet1!C10</f>
        <v>63100</v>
      </c>
      <c r="D11" s="21">
        <f>Sheet1!D10</f>
        <v>2524</v>
      </c>
      <c r="E11" s="21">
        <f>Sheet1!E10</f>
        <v>0</v>
      </c>
      <c r="F11" s="21">
        <f t="shared" si="0"/>
        <v>65624</v>
      </c>
      <c r="G11" s="25">
        <f>Sheet1!G10</f>
        <v>61300</v>
      </c>
      <c r="H11" s="20">
        <f>Sheet1!H10</f>
        <v>2452</v>
      </c>
      <c r="I11" s="20">
        <f>Sheet1!I10</f>
        <v>0</v>
      </c>
      <c r="J11" s="25">
        <f t="shared" si="1"/>
        <v>63752</v>
      </c>
      <c r="K11" s="25">
        <f t="shared" si="2"/>
        <v>1800</v>
      </c>
      <c r="L11" s="25">
        <f t="shared" si="2"/>
        <v>72</v>
      </c>
      <c r="M11" s="21">
        <f t="shared" si="3"/>
        <v>0</v>
      </c>
      <c r="N11" s="21">
        <f t="shared" si="4"/>
        <v>1800</v>
      </c>
      <c r="O11" s="21">
        <f t="shared" si="5"/>
        <v>72</v>
      </c>
      <c r="P11" s="21">
        <f t="shared" si="6"/>
        <v>0</v>
      </c>
      <c r="Q11" s="21">
        <f t="shared" si="7"/>
        <v>187</v>
      </c>
      <c r="R11" s="24">
        <f>ROUND((N11+O11-Q11+P11)*FACE!$B$6,0)</f>
        <v>169</v>
      </c>
      <c r="S11" s="40">
        <f t="shared" si="8"/>
        <v>1516</v>
      </c>
      <c r="T11" s="41"/>
    </row>
    <row r="12" spans="1:20" ht="15.75" thickBot="1" x14ac:dyDescent="0.3">
      <c r="A12" s="27">
        <v>6</v>
      </c>
      <c r="B12" s="11">
        <v>42887</v>
      </c>
      <c r="C12" s="12">
        <f>Sheet1!C11</f>
        <v>63100</v>
      </c>
      <c r="D12" s="21">
        <f>Sheet1!D11</f>
        <v>2524</v>
      </c>
      <c r="E12" s="21">
        <f>Sheet1!E11</f>
        <v>0</v>
      </c>
      <c r="F12" s="21">
        <f t="shared" si="0"/>
        <v>65624</v>
      </c>
      <c r="G12" s="25">
        <f>Sheet1!G11</f>
        <v>61300</v>
      </c>
      <c r="H12" s="20">
        <f>Sheet1!H11</f>
        <v>2452</v>
      </c>
      <c r="I12" s="20">
        <f>Sheet1!I11</f>
        <v>0</v>
      </c>
      <c r="J12" s="25">
        <f t="shared" si="1"/>
        <v>63752</v>
      </c>
      <c r="K12" s="25">
        <f t="shared" si="2"/>
        <v>1800</v>
      </c>
      <c r="L12" s="25">
        <f t="shared" si="2"/>
        <v>72</v>
      </c>
      <c r="M12" s="21">
        <f t="shared" si="3"/>
        <v>0</v>
      </c>
      <c r="N12" s="21">
        <f t="shared" si="4"/>
        <v>1800</v>
      </c>
      <c r="O12" s="21">
        <f t="shared" si="5"/>
        <v>72</v>
      </c>
      <c r="P12" s="21">
        <f t="shared" si="6"/>
        <v>0</v>
      </c>
      <c r="Q12" s="21">
        <f t="shared" si="7"/>
        <v>187</v>
      </c>
      <c r="R12" s="24">
        <f>ROUND((N12+O12-Q12+P12)*FACE!$B$6,0)</f>
        <v>169</v>
      </c>
      <c r="S12" s="40">
        <f t="shared" si="8"/>
        <v>1516</v>
      </c>
      <c r="T12" s="41"/>
    </row>
    <row r="13" spans="1:20" ht="15.75" thickBot="1" x14ac:dyDescent="0.3">
      <c r="A13" s="27">
        <v>7</v>
      </c>
      <c r="B13" s="11">
        <v>42917</v>
      </c>
      <c r="C13" s="12">
        <f>Sheet1!C12</f>
        <v>63100</v>
      </c>
      <c r="D13" s="21">
        <f>Sheet1!D12</f>
        <v>3155</v>
      </c>
      <c r="E13" s="21">
        <f>Sheet1!E12</f>
        <v>0</v>
      </c>
      <c r="F13" s="21">
        <f t="shared" si="0"/>
        <v>66255</v>
      </c>
      <c r="G13" s="25">
        <f>Sheet1!G12</f>
        <v>61300</v>
      </c>
      <c r="H13" s="20">
        <f>Sheet1!H12</f>
        <v>3065</v>
      </c>
      <c r="I13" s="20">
        <f>Sheet1!I12</f>
        <v>0</v>
      </c>
      <c r="J13" s="25">
        <f t="shared" si="1"/>
        <v>64365</v>
      </c>
      <c r="K13" s="25">
        <f t="shared" si="2"/>
        <v>1800</v>
      </c>
      <c r="L13" s="25">
        <f t="shared" si="2"/>
        <v>90</v>
      </c>
      <c r="M13" s="21">
        <f t="shared" si="3"/>
        <v>0</v>
      </c>
      <c r="N13" s="21">
        <f t="shared" si="4"/>
        <v>1800</v>
      </c>
      <c r="O13" s="21">
        <f t="shared" si="5"/>
        <v>90</v>
      </c>
      <c r="P13" s="21">
        <f t="shared" si="6"/>
        <v>0</v>
      </c>
      <c r="Q13" s="21">
        <f t="shared" si="7"/>
        <v>189</v>
      </c>
      <c r="R13" s="24">
        <f>ROUND((N13+O13-Q13+P13)*FACE!$B$6,0)</f>
        <v>170</v>
      </c>
      <c r="S13" s="40">
        <f t="shared" si="8"/>
        <v>1531</v>
      </c>
      <c r="T13" s="41"/>
    </row>
    <row r="14" spans="1:20" ht="15.75" thickBot="1" x14ac:dyDescent="0.3">
      <c r="A14" s="27">
        <v>8</v>
      </c>
      <c r="B14" s="11">
        <v>42948</v>
      </c>
      <c r="C14" s="12">
        <f>Sheet1!C13</f>
        <v>63100</v>
      </c>
      <c r="D14" s="21">
        <f>Sheet1!D13</f>
        <v>3155</v>
      </c>
      <c r="E14" s="21">
        <f>Sheet1!E13</f>
        <v>0</v>
      </c>
      <c r="F14" s="21">
        <f t="shared" si="0"/>
        <v>66255</v>
      </c>
      <c r="G14" s="25">
        <f>Sheet1!G13</f>
        <v>61300</v>
      </c>
      <c r="H14" s="20">
        <f>Sheet1!H13</f>
        <v>3065</v>
      </c>
      <c r="I14" s="20">
        <f>Sheet1!I13</f>
        <v>0</v>
      </c>
      <c r="J14" s="25">
        <f t="shared" si="1"/>
        <v>64365</v>
      </c>
      <c r="K14" s="25">
        <f t="shared" si="2"/>
        <v>1800</v>
      </c>
      <c r="L14" s="25">
        <f t="shared" si="2"/>
        <v>90</v>
      </c>
      <c r="M14" s="21">
        <f t="shared" si="3"/>
        <v>0</v>
      </c>
      <c r="N14" s="21">
        <f t="shared" si="4"/>
        <v>1800</v>
      </c>
      <c r="O14" s="21">
        <f t="shared" si="5"/>
        <v>90</v>
      </c>
      <c r="P14" s="21">
        <f t="shared" si="6"/>
        <v>0</v>
      </c>
      <c r="Q14" s="21">
        <f t="shared" si="7"/>
        <v>189</v>
      </c>
      <c r="R14" s="24">
        <f>ROUND((N14+O14-Q14+P14)*FACE!$B$6,0)</f>
        <v>170</v>
      </c>
      <c r="S14" s="40">
        <f t="shared" si="8"/>
        <v>1531</v>
      </c>
      <c r="T14" s="41"/>
    </row>
    <row r="15" spans="1:20" ht="15.75" thickBot="1" x14ac:dyDescent="0.3">
      <c r="A15" s="27">
        <v>9</v>
      </c>
      <c r="B15" s="11">
        <v>42979</v>
      </c>
      <c r="C15" s="12">
        <f>Sheet1!C14</f>
        <v>63100</v>
      </c>
      <c r="D15" s="21">
        <f>Sheet1!D14</f>
        <v>3155</v>
      </c>
      <c r="E15" s="21">
        <f>Sheet1!E14</f>
        <v>0</v>
      </c>
      <c r="F15" s="21">
        <f t="shared" si="0"/>
        <v>66255</v>
      </c>
      <c r="G15" s="25">
        <f>Sheet1!G14</f>
        <v>61300</v>
      </c>
      <c r="H15" s="20">
        <f>Sheet1!H14</f>
        <v>3065</v>
      </c>
      <c r="I15" s="20">
        <f>Sheet1!I14</f>
        <v>0</v>
      </c>
      <c r="J15" s="25">
        <f t="shared" si="1"/>
        <v>64365</v>
      </c>
      <c r="K15" s="25">
        <f t="shared" si="2"/>
        <v>1800</v>
      </c>
      <c r="L15" s="25">
        <f t="shared" si="2"/>
        <v>90</v>
      </c>
      <c r="M15" s="21">
        <f t="shared" si="3"/>
        <v>0</v>
      </c>
      <c r="N15" s="21">
        <f t="shared" si="4"/>
        <v>1800</v>
      </c>
      <c r="O15" s="21">
        <f t="shared" si="5"/>
        <v>90</v>
      </c>
      <c r="P15" s="21">
        <f t="shared" si="6"/>
        <v>0</v>
      </c>
      <c r="Q15" s="21">
        <f t="shared" si="7"/>
        <v>189</v>
      </c>
      <c r="R15" s="24">
        <f>ROUND((N15+O15-Q15+P15)*FACE!$B$6,0)</f>
        <v>170</v>
      </c>
      <c r="S15" s="40">
        <f t="shared" si="8"/>
        <v>1531</v>
      </c>
      <c r="T15" s="41"/>
    </row>
    <row r="16" spans="1:20" ht="15.75" thickBot="1" x14ac:dyDescent="0.3">
      <c r="A16" s="33">
        <f>A15+1</f>
        <v>10</v>
      </c>
      <c r="B16" s="11">
        <v>43009</v>
      </c>
      <c r="C16" s="12">
        <f>Sheet1!C15</f>
        <v>63100</v>
      </c>
      <c r="D16" s="21">
        <f>Sheet1!D15</f>
        <v>3155</v>
      </c>
      <c r="E16" s="21">
        <f>Sheet1!E15</f>
        <v>5048</v>
      </c>
      <c r="F16" s="21">
        <f t="shared" si="0"/>
        <v>71303</v>
      </c>
      <c r="G16" s="32">
        <f>Sheet1!G15</f>
        <v>61300</v>
      </c>
      <c r="H16" s="20">
        <f>Sheet1!H15</f>
        <v>3065</v>
      </c>
      <c r="I16" s="20">
        <f>Sheet1!I15</f>
        <v>4904</v>
      </c>
      <c r="J16" s="32">
        <f t="shared" ref="J16:J36" si="9">G16+H16</f>
        <v>64365</v>
      </c>
      <c r="K16" s="32">
        <f t="shared" ref="K16:K36" si="10">C16-G16</f>
        <v>1800</v>
      </c>
      <c r="L16" s="32">
        <f t="shared" ref="L16:L36" si="11">D16-H16</f>
        <v>90</v>
      </c>
      <c r="M16" s="21">
        <f t="shared" si="3"/>
        <v>144</v>
      </c>
      <c r="N16" s="21">
        <f t="shared" si="4"/>
        <v>1800</v>
      </c>
      <c r="O16" s="21">
        <f t="shared" si="5"/>
        <v>90</v>
      </c>
      <c r="P16" s="21">
        <f t="shared" si="6"/>
        <v>144</v>
      </c>
      <c r="Q16" s="21">
        <f t="shared" ref="Q16:Q36" si="12">ROUND((N16+O16)*10%,0)</f>
        <v>189</v>
      </c>
      <c r="R16" s="24">
        <f>ROUND((N16+O16-Q16+P16)*FACE!$B$6,0)</f>
        <v>185</v>
      </c>
      <c r="S16" s="40">
        <f t="shared" si="8"/>
        <v>1660</v>
      </c>
      <c r="T16" s="41"/>
    </row>
    <row r="17" spans="1:20" ht="15.75" thickBot="1" x14ac:dyDescent="0.3">
      <c r="A17" s="33">
        <f t="shared" ref="A17:A49" si="13">A16+1</f>
        <v>11</v>
      </c>
      <c r="B17" s="11">
        <v>43040</v>
      </c>
      <c r="C17" s="12">
        <f>Sheet1!C16</f>
        <v>63100</v>
      </c>
      <c r="D17" s="21">
        <f>Sheet1!D16</f>
        <v>3155</v>
      </c>
      <c r="E17" s="21">
        <f>Sheet1!E16</f>
        <v>5048</v>
      </c>
      <c r="F17" s="21">
        <f t="shared" si="0"/>
        <v>71303</v>
      </c>
      <c r="G17" s="32">
        <f>Sheet1!G16</f>
        <v>61300</v>
      </c>
      <c r="H17" s="20">
        <f>Sheet1!H16</f>
        <v>3065</v>
      </c>
      <c r="I17" s="20">
        <f>Sheet1!I16</f>
        <v>4904</v>
      </c>
      <c r="J17" s="32">
        <f t="shared" si="9"/>
        <v>64365</v>
      </c>
      <c r="K17" s="32">
        <f t="shared" si="10"/>
        <v>1800</v>
      </c>
      <c r="L17" s="32">
        <f t="shared" si="11"/>
        <v>90</v>
      </c>
      <c r="M17" s="21">
        <f t="shared" si="3"/>
        <v>144</v>
      </c>
      <c r="N17" s="21">
        <f t="shared" si="4"/>
        <v>1800</v>
      </c>
      <c r="O17" s="21">
        <f t="shared" si="5"/>
        <v>90</v>
      </c>
      <c r="P17" s="21">
        <f t="shared" si="6"/>
        <v>144</v>
      </c>
      <c r="Q17" s="21">
        <f t="shared" si="12"/>
        <v>189</v>
      </c>
      <c r="R17" s="24">
        <f>ROUND((N17+O17-Q17+P17)*FACE!$B$6,0)</f>
        <v>185</v>
      </c>
      <c r="S17" s="40">
        <f t="shared" si="8"/>
        <v>1660</v>
      </c>
      <c r="T17" s="41"/>
    </row>
    <row r="18" spans="1:20" ht="15.75" thickBot="1" x14ac:dyDescent="0.3">
      <c r="A18" s="33">
        <f t="shared" si="13"/>
        <v>12</v>
      </c>
      <c r="B18" s="11">
        <v>43070</v>
      </c>
      <c r="C18" s="12">
        <f>Sheet1!C17</f>
        <v>63100</v>
      </c>
      <c r="D18" s="21">
        <f>Sheet1!D17</f>
        <v>3155</v>
      </c>
      <c r="E18" s="21">
        <f>Sheet1!E17</f>
        <v>5048</v>
      </c>
      <c r="F18" s="21">
        <f t="shared" si="0"/>
        <v>71303</v>
      </c>
      <c r="G18" s="32">
        <f>Sheet1!G17</f>
        <v>61300</v>
      </c>
      <c r="H18" s="20">
        <f>Sheet1!H17</f>
        <v>3065</v>
      </c>
      <c r="I18" s="20">
        <f>Sheet1!I17</f>
        <v>4904</v>
      </c>
      <c r="J18" s="32">
        <f t="shared" si="9"/>
        <v>64365</v>
      </c>
      <c r="K18" s="32">
        <f t="shared" si="10"/>
        <v>1800</v>
      </c>
      <c r="L18" s="32">
        <f t="shared" si="11"/>
        <v>90</v>
      </c>
      <c r="M18" s="21">
        <f t="shared" si="3"/>
        <v>144</v>
      </c>
      <c r="N18" s="21">
        <f t="shared" si="4"/>
        <v>1800</v>
      </c>
      <c r="O18" s="21">
        <f t="shared" si="5"/>
        <v>90</v>
      </c>
      <c r="P18" s="21">
        <f t="shared" si="6"/>
        <v>144</v>
      </c>
      <c r="Q18" s="21">
        <f t="shared" si="12"/>
        <v>189</v>
      </c>
      <c r="R18" s="24">
        <f>ROUND((N18+O18-Q18+P18)*FACE!$B$6,0)</f>
        <v>185</v>
      </c>
      <c r="S18" s="40">
        <f t="shared" si="8"/>
        <v>1660</v>
      </c>
      <c r="T18" s="41"/>
    </row>
    <row r="19" spans="1:20" ht="15.75" thickBot="1" x14ac:dyDescent="0.3">
      <c r="A19" s="33">
        <f t="shared" si="13"/>
        <v>13</v>
      </c>
      <c r="B19" s="11">
        <v>43101</v>
      </c>
      <c r="C19" s="12">
        <f>Sheet1!C18</f>
        <v>63100</v>
      </c>
      <c r="D19" s="21">
        <f>Sheet1!D18</f>
        <v>4417</v>
      </c>
      <c r="E19" s="21">
        <f>Sheet1!E18</f>
        <v>5048</v>
      </c>
      <c r="F19" s="21">
        <f t="shared" si="0"/>
        <v>72565</v>
      </c>
      <c r="G19" s="32">
        <f>Sheet1!G18</f>
        <v>61300</v>
      </c>
      <c r="H19" s="20">
        <f>Sheet1!H18</f>
        <v>4291</v>
      </c>
      <c r="I19" s="20">
        <f>Sheet1!I18</f>
        <v>4904</v>
      </c>
      <c r="J19" s="32">
        <f t="shared" si="9"/>
        <v>65591</v>
      </c>
      <c r="K19" s="32">
        <f t="shared" si="10"/>
        <v>1800</v>
      </c>
      <c r="L19" s="32">
        <f t="shared" si="11"/>
        <v>126</v>
      </c>
      <c r="M19" s="21">
        <f t="shared" si="3"/>
        <v>144</v>
      </c>
      <c r="N19" s="21">
        <f t="shared" si="4"/>
        <v>1800</v>
      </c>
      <c r="O19" s="21">
        <f t="shared" si="5"/>
        <v>126</v>
      </c>
      <c r="P19" s="21">
        <f t="shared" si="6"/>
        <v>144</v>
      </c>
      <c r="Q19" s="21">
        <f t="shared" si="12"/>
        <v>193</v>
      </c>
      <c r="R19" s="24">
        <f>ROUND((N19+O19-Q19+P19)*FACE!$B$6,0)</f>
        <v>188</v>
      </c>
      <c r="S19" s="40">
        <f t="shared" si="8"/>
        <v>1689</v>
      </c>
      <c r="T19" s="41"/>
    </row>
    <row r="20" spans="1:20" ht="15.75" thickBot="1" x14ac:dyDescent="0.3">
      <c r="A20" s="33">
        <f t="shared" si="13"/>
        <v>14</v>
      </c>
      <c r="B20" s="11">
        <v>43132</v>
      </c>
      <c r="C20" s="12">
        <f>Sheet1!C19</f>
        <v>63100</v>
      </c>
      <c r="D20" s="21">
        <f>Sheet1!D19</f>
        <v>4417</v>
      </c>
      <c r="E20" s="21">
        <f>Sheet1!E19</f>
        <v>5048</v>
      </c>
      <c r="F20" s="21">
        <f t="shared" si="0"/>
        <v>72565</v>
      </c>
      <c r="G20" s="32">
        <f>Sheet1!G19</f>
        <v>61300</v>
      </c>
      <c r="H20" s="20">
        <f>Sheet1!H19</f>
        <v>4291</v>
      </c>
      <c r="I20" s="20">
        <f>Sheet1!I19</f>
        <v>4904</v>
      </c>
      <c r="J20" s="32">
        <f t="shared" si="9"/>
        <v>65591</v>
      </c>
      <c r="K20" s="32">
        <f t="shared" si="10"/>
        <v>1800</v>
      </c>
      <c r="L20" s="32">
        <f t="shared" si="11"/>
        <v>126</v>
      </c>
      <c r="M20" s="21">
        <f t="shared" si="3"/>
        <v>144</v>
      </c>
      <c r="N20" s="21">
        <f t="shared" si="4"/>
        <v>1800</v>
      </c>
      <c r="O20" s="21">
        <f t="shared" si="5"/>
        <v>126</v>
      </c>
      <c r="P20" s="21">
        <f t="shared" si="6"/>
        <v>144</v>
      </c>
      <c r="Q20" s="21">
        <f t="shared" si="12"/>
        <v>193</v>
      </c>
      <c r="R20" s="24">
        <f>ROUND((N20+O20-Q20+P20)*FACE!$B$6,0)</f>
        <v>188</v>
      </c>
      <c r="S20" s="40">
        <f t="shared" si="8"/>
        <v>1689</v>
      </c>
      <c r="T20" s="41"/>
    </row>
    <row r="21" spans="1:20" ht="15.75" thickBot="1" x14ac:dyDescent="0.3">
      <c r="A21" s="33">
        <f t="shared" si="13"/>
        <v>15</v>
      </c>
      <c r="B21" s="11">
        <v>43160</v>
      </c>
      <c r="C21" s="12">
        <f>Sheet1!C20</f>
        <v>63100</v>
      </c>
      <c r="D21" s="21">
        <f>Sheet1!D20</f>
        <v>4417</v>
      </c>
      <c r="E21" s="21">
        <f>Sheet1!E20</f>
        <v>5048</v>
      </c>
      <c r="F21" s="21">
        <f t="shared" si="0"/>
        <v>72565</v>
      </c>
      <c r="G21" s="32">
        <f>Sheet1!G20</f>
        <v>61300</v>
      </c>
      <c r="H21" s="20">
        <f>Sheet1!H20</f>
        <v>4291</v>
      </c>
      <c r="I21" s="20">
        <f>Sheet1!I20</f>
        <v>4904</v>
      </c>
      <c r="J21" s="32">
        <f t="shared" si="9"/>
        <v>65591</v>
      </c>
      <c r="K21" s="32">
        <f t="shared" si="10"/>
        <v>1800</v>
      </c>
      <c r="L21" s="32">
        <f t="shared" si="11"/>
        <v>126</v>
      </c>
      <c r="M21" s="21">
        <f t="shared" si="3"/>
        <v>144</v>
      </c>
      <c r="N21" s="21">
        <f t="shared" si="4"/>
        <v>1800</v>
      </c>
      <c r="O21" s="21">
        <f t="shared" si="5"/>
        <v>126</v>
      </c>
      <c r="P21" s="21">
        <f t="shared" si="6"/>
        <v>144</v>
      </c>
      <c r="Q21" s="21">
        <f t="shared" si="12"/>
        <v>193</v>
      </c>
      <c r="R21" s="24">
        <f>ROUND((N21+O21-Q21+P21)*FACE!$B$6,0)</f>
        <v>188</v>
      </c>
      <c r="S21" s="40">
        <f t="shared" si="8"/>
        <v>1689</v>
      </c>
      <c r="T21" s="41"/>
    </row>
    <row r="22" spans="1:20" ht="15.75" thickBot="1" x14ac:dyDescent="0.3">
      <c r="A22" s="33">
        <f t="shared" si="13"/>
        <v>16</v>
      </c>
      <c r="B22" s="11">
        <v>43191</v>
      </c>
      <c r="C22" s="12">
        <f>Sheet1!C21</f>
        <v>63100</v>
      </c>
      <c r="D22" s="21">
        <f>Sheet1!D21</f>
        <v>4417</v>
      </c>
      <c r="E22" s="21">
        <f>Sheet1!E21</f>
        <v>5048</v>
      </c>
      <c r="F22" s="21">
        <f t="shared" si="0"/>
        <v>72565</v>
      </c>
      <c r="G22" s="32">
        <f>Sheet1!G21</f>
        <v>61300</v>
      </c>
      <c r="H22" s="20">
        <f>Sheet1!H21</f>
        <v>4291</v>
      </c>
      <c r="I22" s="20">
        <f>Sheet1!I21</f>
        <v>4904</v>
      </c>
      <c r="J22" s="32">
        <f t="shared" si="9"/>
        <v>65591</v>
      </c>
      <c r="K22" s="32">
        <f t="shared" si="10"/>
        <v>1800</v>
      </c>
      <c r="L22" s="32">
        <f t="shared" si="11"/>
        <v>126</v>
      </c>
      <c r="M22" s="21">
        <f t="shared" si="3"/>
        <v>144</v>
      </c>
      <c r="N22" s="21">
        <f t="shared" si="4"/>
        <v>1800</v>
      </c>
      <c r="O22" s="21">
        <f t="shared" si="5"/>
        <v>126</v>
      </c>
      <c r="P22" s="21">
        <f t="shared" si="6"/>
        <v>144</v>
      </c>
      <c r="Q22" s="21">
        <f t="shared" si="12"/>
        <v>193</v>
      </c>
      <c r="R22" s="24">
        <f>ROUND((N22+O22-Q22+P22)*FACE!$B$6,0)</f>
        <v>188</v>
      </c>
      <c r="S22" s="40">
        <f t="shared" si="8"/>
        <v>1689</v>
      </c>
      <c r="T22" s="41"/>
    </row>
    <row r="23" spans="1:20" ht="15.75" thickBot="1" x14ac:dyDescent="0.3">
      <c r="A23" s="33">
        <f t="shared" si="13"/>
        <v>17</v>
      </c>
      <c r="B23" s="11">
        <v>43221</v>
      </c>
      <c r="C23" s="12">
        <f>Sheet1!C22</f>
        <v>63100</v>
      </c>
      <c r="D23" s="21">
        <f>Sheet1!D22</f>
        <v>4417</v>
      </c>
      <c r="E23" s="21">
        <f>Sheet1!E22</f>
        <v>5048</v>
      </c>
      <c r="F23" s="21">
        <f t="shared" si="0"/>
        <v>72565</v>
      </c>
      <c r="G23" s="32">
        <f>Sheet1!G22</f>
        <v>61300</v>
      </c>
      <c r="H23" s="20">
        <f>Sheet1!H22</f>
        <v>4291</v>
      </c>
      <c r="I23" s="20">
        <f>Sheet1!I22</f>
        <v>4904</v>
      </c>
      <c r="J23" s="32">
        <f t="shared" si="9"/>
        <v>65591</v>
      </c>
      <c r="K23" s="32">
        <f t="shared" si="10"/>
        <v>1800</v>
      </c>
      <c r="L23" s="32">
        <f t="shared" si="11"/>
        <v>126</v>
      </c>
      <c r="M23" s="21">
        <f t="shared" si="3"/>
        <v>144</v>
      </c>
      <c r="N23" s="21">
        <f t="shared" si="4"/>
        <v>1800</v>
      </c>
      <c r="O23" s="21">
        <f t="shared" si="5"/>
        <v>126</v>
      </c>
      <c r="P23" s="21">
        <f t="shared" si="6"/>
        <v>144</v>
      </c>
      <c r="Q23" s="21">
        <f t="shared" si="12"/>
        <v>193</v>
      </c>
      <c r="R23" s="24">
        <f>ROUND((N23+O23-Q23+P23)*FACE!$B$6,0)</f>
        <v>188</v>
      </c>
      <c r="S23" s="40">
        <f t="shared" si="8"/>
        <v>1689</v>
      </c>
      <c r="T23" s="41"/>
    </row>
    <row r="24" spans="1:20" ht="15.75" thickBot="1" x14ac:dyDescent="0.3">
      <c r="A24" s="33">
        <f t="shared" si="13"/>
        <v>18</v>
      </c>
      <c r="B24" s="11">
        <v>43252</v>
      </c>
      <c r="C24" s="12">
        <f>Sheet1!C23</f>
        <v>63100</v>
      </c>
      <c r="D24" s="21">
        <f>Sheet1!D23</f>
        <v>4417</v>
      </c>
      <c r="E24" s="21">
        <f>Sheet1!E23</f>
        <v>5048</v>
      </c>
      <c r="F24" s="21">
        <f t="shared" si="0"/>
        <v>72565</v>
      </c>
      <c r="G24" s="32">
        <f>Sheet1!G23</f>
        <v>61300</v>
      </c>
      <c r="H24" s="20">
        <f>Sheet1!H23</f>
        <v>4291</v>
      </c>
      <c r="I24" s="20">
        <f>Sheet1!I23</f>
        <v>4904</v>
      </c>
      <c r="J24" s="32">
        <f t="shared" si="9"/>
        <v>65591</v>
      </c>
      <c r="K24" s="32">
        <f t="shared" si="10"/>
        <v>1800</v>
      </c>
      <c r="L24" s="32">
        <f t="shared" si="11"/>
        <v>126</v>
      </c>
      <c r="M24" s="21">
        <f t="shared" si="3"/>
        <v>144</v>
      </c>
      <c r="N24" s="21">
        <f t="shared" si="4"/>
        <v>1800</v>
      </c>
      <c r="O24" s="21">
        <f t="shared" si="5"/>
        <v>126</v>
      </c>
      <c r="P24" s="21">
        <f t="shared" si="6"/>
        <v>144</v>
      </c>
      <c r="Q24" s="21">
        <f t="shared" si="12"/>
        <v>193</v>
      </c>
      <c r="R24" s="24">
        <f>ROUND((N24+O24-Q24+P24)*FACE!$B$6,0)</f>
        <v>188</v>
      </c>
      <c r="S24" s="40">
        <f t="shared" si="8"/>
        <v>1689</v>
      </c>
      <c r="T24" s="41"/>
    </row>
    <row r="25" spans="1:20" ht="15.75" thickBot="1" x14ac:dyDescent="0.3">
      <c r="A25" s="33">
        <f t="shared" si="13"/>
        <v>19</v>
      </c>
      <c r="B25" s="11">
        <v>43282</v>
      </c>
      <c r="C25" s="12">
        <f>Sheet1!C24</f>
        <v>63100</v>
      </c>
      <c r="D25" s="21">
        <f>Sheet1!D24</f>
        <v>5679</v>
      </c>
      <c r="E25" s="21">
        <f>Sheet1!E24</f>
        <v>5048</v>
      </c>
      <c r="F25" s="21">
        <f t="shared" si="0"/>
        <v>73827</v>
      </c>
      <c r="G25" s="32">
        <f>Sheet1!G24</f>
        <v>61300</v>
      </c>
      <c r="H25" s="20">
        <f>Sheet1!H24</f>
        <v>5517</v>
      </c>
      <c r="I25" s="20">
        <f>Sheet1!I24</f>
        <v>4904</v>
      </c>
      <c r="J25" s="32">
        <f t="shared" si="9"/>
        <v>66817</v>
      </c>
      <c r="K25" s="32">
        <f t="shared" si="10"/>
        <v>1800</v>
      </c>
      <c r="L25" s="32">
        <f t="shared" si="11"/>
        <v>162</v>
      </c>
      <c r="M25" s="21">
        <f t="shared" si="3"/>
        <v>144</v>
      </c>
      <c r="N25" s="21">
        <f t="shared" si="4"/>
        <v>1800</v>
      </c>
      <c r="O25" s="21">
        <f t="shared" si="5"/>
        <v>162</v>
      </c>
      <c r="P25" s="21">
        <f t="shared" si="6"/>
        <v>144</v>
      </c>
      <c r="Q25" s="21">
        <f t="shared" si="12"/>
        <v>196</v>
      </c>
      <c r="R25" s="24">
        <f>ROUND((N25+O25-Q25+P25)*FACE!$B$6,0)</f>
        <v>191</v>
      </c>
      <c r="S25" s="40">
        <f t="shared" si="8"/>
        <v>1719</v>
      </c>
      <c r="T25" s="41"/>
    </row>
    <row r="26" spans="1:20" ht="15.75" thickBot="1" x14ac:dyDescent="0.3">
      <c r="A26" s="33">
        <f t="shared" si="13"/>
        <v>20</v>
      </c>
      <c r="B26" s="11">
        <v>43313</v>
      </c>
      <c r="C26" s="12">
        <f>Sheet1!C25</f>
        <v>63100</v>
      </c>
      <c r="D26" s="21">
        <f>Sheet1!D25</f>
        <v>5679</v>
      </c>
      <c r="E26" s="21">
        <f>Sheet1!E25</f>
        <v>5048</v>
      </c>
      <c r="F26" s="21">
        <f t="shared" si="0"/>
        <v>73827</v>
      </c>
      <c r="G26" s="32">
        <f>Sheet1!G25</f>
        <v>61300</v>
      </c>
      <c r="H26" s="20">
        <f>Sheet1!H25</f>
        <v>5517</v>
      </c>
      <c r="I26" s="20">
        <f>Sheet1!I25</f>
        <v>4904</v>
      </c>
      <c r="J26" s="32">
        <f t="shared" si="9"/>
        <v>66817</v>
      </c>
      <c r="K26" s="32">
        <f t="shared" si="10"/>
        <v>1800</v>
      </c>
      <c r="L26" s="32">
        <f t="shared" si="11"/>
        <v>162</v>
      </c>
      <c r="M26" s="21">
        <f t="shared" si="3"/>
        <v>144</v>
      </c>
      <c r="N26" s="21">
        <f t="shared" si="4"/>
        <v>1800</v>
      </c>
      <c r="O26" s="21">
        <f t="shared" si="5"/>
        <v>162</v>
      </c>
      <c r="P26" s="21">
        <f t="shared" si="6"/>
        <v>144</v>
      </c>
      <c r="Q26" s="21">
        <f t="shared" si="12"/>
        <v>196</v>
      </c>
      <c r="R26" s="24">
        <f>ROUND((N26+O26-Q26+P26)*FACE!$B$6,0)</f>
        <v>191</v>
      </c>
      <c r="S26" s="40">
        <f t="shared" si="8"/>
        <v>1719</v>
      </c>
      <c r="T26" s="41"/>
    </row>
    <row r="27" spans="1:20" ht="15.75" thickBot="1" x14ac:dyDescent="0.3">
      <c r="A27" s="33">
        <f t="shared" si="13"/>
        <v>21</v>
      </c>
      <c r="B27" s="11">
        <v>43344</v>
      </c>
      <c r="C27" s="12">
        <f>Sheet1!C26</f>
        <v>63100</v>
      </c>
      <c r="D27" s="21">
        <f>Sheet1!D26</f>
        <v>5679</v>
      </c>
      <c r="E27" s="21">
        <f>Sheet1!E26</f>
        <v>5048</v>
      </c>
      <c r="F27" s="21">
        <f t="shared" si="0"/>
        <v>73827</v>
      </c>
      <c r="G27" s="32">
        <f>Sheet1!G26</f>
        <v>61300</v>
      </c>
      <c r="H27" s="20">
        <f>Sheet1!H26</f>
        <v>5517</v>
      </c>
      <c r="I27" s="20">
        <f>Sheet1!I26</f>
        <v>4904</v>
      </c>
      <c r="J27" s="32">
        <f t="shared" si="9"/>
        <v>66817</v>
      </c>
      <c r="K27" s="32">
        <f t="shared" si="10"/>
        <v>1800</v>
      </c>
      <c r="L27" s="32">
        <f t="shared" si="11"/>
        <v>162</v>
      </c>
      <c r="M27" s="21">
        <f t="shared" si="3"/>
        <v>144</v>
      </c>
      <c r="N27" s="21">
        <f t="shared" si="4"/>
        <v>1800</v>
      </c>
      <c r="O27" s="21">
        <f t="shared" si="5"/>
        <v>162</v>
      </c>
      <c r="P27" s="21">
        <f t="shared" si="6"/>
        <v>144</v>
      </c>
      <c r="Q27" s="21">
        <f t="shared" si="12"/>
        <v>196</v>
      </c>
      <c r="R27" s="24">
        <f>ROUND((N27+O27-Q27+P27)*FACE!$B$6,0)</f>
        <v>191</v>
      </c>
      <c r="S27" s="40">
        <f t="shared" si="8"/>
        <v>1719</v>
      </c>
      <c r="T27" s="41"/>
    </row>
    <row r="28" spans="1:20" ht="15.75" thickBot="1" x14ac:dyDescent="0.3">
      <c r="A28" s="33">
        <f t="shared" si="13"/>
        <v>22</v>
      </c>
      <c r="B28" s="11">
        <v>43374</v>
      </c>
      <c r="C28" s="12">
        <f>Sheet1!C27</f>
        <v>63100</v>
      </c>
      <c r="D28" s="21">
        <f>Sheet1!D27</f>
        <v>5679</v>
      </c>
      <c r="E28" s="21">
        <f>Sheet1!E27</f>
        <v>5048</v>
      </c>
      <c r="F28" s="21">
        <f t="shared" si="0"/>
        <v>73827</v>
      </c>
      <c r="G28" s="32">
        <f>Sheet1!G27</f>
        <v>61300</v>
      </c>
      <c r="H28" s="20">
        <f>Sheet1!H27</f>
        <v>5517</v>
      </c>
      <c r="I28" s="20">
        <f>Sheet1!I27</f>
        <v>4904</v>
      </c>
      <c r="J28" s="32">
        <f t="shared" si="9"/>
        <v>66817</v>
      </c>
      <c r="K28" s="32">
        <f t="shared" si="10"/>
        <v>1800</v>
      </c>
      <c r="L28" s="32">
        <f t="shared" si="11"/>
        <v>162</v>
      </c>
      <c r="M28" s="21">
        <f t="shared" si="3"/>
        <v>144</v>
      </c>
      <c r="N28" s="21">
        <f t="shared" si="4"/>
        <v>1800</v>
      </c>
      <c r="O28" s="21">
        <f t="shared" si="5"/>
        <v>162</v>
      </c>
      <c r="P28" s="21">
        <f t="shared" si="6"/>
        <v>144</v>
      </c>
      <c r="Q28" s="21">
        <f t="shared" si="12"/>
        <v>196</v>
      </c>
      <c r="R28" s="24">
        <f>ROUND((N28+O28-Q28+P28)*FACE!$B$6,0)</f>
        <v>191</v>
      </c>
      <c r="S28" s="40">
        <f t="shared" si="8"/>
        <v>1719</v>
      </c>
      <c r="T28" s="41"/>
    </row>
    <row r="29" spans="1:20" ht="15.75" thickBot="1" x14ac:dyDescent="0.3">
      <c r="A29" s="33">
        <f t="shared" si="13"/>
        <v>23</v>
      </c>
      <c r="B29" s="11">
        <v>43405</v>
      </c>
      <c r="C29" s="12">
        <f>Sheet1!C28</f>
        <v>63100</v>
      </c>
      <c r="D29" s="21">
        <f>Sheet1!D28</f>
        <v>5679</v>
      </c>
      <c r="E29" s="21">
        <f>Sheet1!E28</f>
        <v>5048</v>
      </c>
      <c r="F29" s="21">
        <f t="shared" si="0"/>
        <v>73827</v>
      </c>
      <c r="G29" s="32">
        <f>Sheet1!G28</f>
        <v>61300</v>
      </c>
      <c r="H29" s="20">
        <f>Sheet1!H28</f>
        <v>5517</v>
      </c>
      <c r="I29" s="20">
        <f>Sheet1!I28</f>
        <v>4904</v>
      </c>
      <c r="J29" s="32">
        <f t="shared" si="9"/>
        <v>66817</v>
      </c>
      <c r="K29" s="32">
        <f t="shared" si="10"/>
        <v>1800</v>
      </c>
      <c r="L29" s="32">
        <f t="shared" si="11"/>
        <v>162</v>
      </c>
      <c r="M29" s="21">
        <f t="shared" si="3"/>
        <v>144</v>
      </c>
      <c r="N29" s="21">
        <f t="shared" si="4"/>
        <v>1800</v>
      </c>
      <c r="O29" s="21">
        <f t="shared" si="5"/>
        <v>162</v>
      </c>
      <c r="P29" s="21">
        <f t="shared" si="6"/>
        <v>144</v>
      </c>
      <c r="Q29" s="21">
        <f t="shared" si="12"/>
        <v>196</v>
      </c>
      <c r="R29" s="24">
        <f>ROUND((N29+O29-Q29+P29)*FACE!$B$6,0)</f>
        <v>191</v>
      </c>
      <c r="S29" s="40">
        <f t="shared" si="8"/>
        <v>1719</v>
      </c>
      <c r="T29" s="41"/>
    </row>
    <row r="30" spans="1:20" ht="15.75" thickBot="1" x14ac:dyDescent="0.3">
      <c r="A30" s="33">
        <f t="shared" si="13"/>
        <v>24</v>
      </c>
      <c r="B30" s="11">
        <v>43435</v>
      </c>
      <c r="C30" s="12">
        <f>Sheet1!C29</f>
        <v>63100</v>
      </c>
      <c r="D30" s="21">
        <f>Sheet1!D29</f>
        <v>5679</v>
      </c>
      <c r="E30" s="21">
        <f>Sheet1!E29</f>
        <v>5048</v>
      </c>
      <c r="F30" s="21">
        <f t="shared" si="0"/>
        <v>73827</v>
      </c>
      <c r="G30" s="32">
        <f>Sheet1!G29</f>
        <v>61300</v>
      </c>
      <c r="H30" s="20">
        <f>Sheet1!H29</f>
        <v>5517</v>
      </c>
      <c r="I30" s="20">
        <f>Sheet1!I29</f>
        <v>4904</v>
      </c>
      <c r="J30" s="32">
        <f t="shared" si="9"/>
        <v>66817</v>
      </c>
      <c r="K30" s="32">
        <f t="shared" si="10"/>
        <v>1800</v>
      </c>
      <c r="L30" s="32">
        <f t="shared" si="11"/>
        <v>162</v>
      </c>
      <c r="M30" s="21">
        <f t="shared" si="3"/>
        <v>144</v>
      </c>
      <c r="N30" s="21">
        <f t="shared" si="4"/>
        <v>1800</v>
      </c>
      <c r="O30" s="21">
        <f t="shared" si="5"/>
        <v>162</v>
      </c>
      <c r="P30" s="21">
        <f t="shared" si="6"/>
        <v>144</v>
      </c>
      <c r="Q30" s="21">
        <f t="shared" si="12"/>
        <v>196</v>
      </c>
      <c r="R30" s="24">
        <f>ROUND((N30+O30-Q30+P30)*FACE!$B$6,0)</f>
        <v>191</v>
      </c>
      <c r="S30" s="40">
        <f t="shared" si="8"/>
        <v>1719</v>
      </c>
      <c r="T30" s="41"/>
    </row>
    <row r="31" spans="1:20" ht="15.75" thickBot="1" x14ac:dyDescent="0.3">
      <c r="A31" s="33">
        <f t="shared" si="13"/>
        <v>25</v>
      </c>
      <c r="B31" s="11">
        <v>43466</v>
      </c>
      <c r="C31" s="12">
        <f>Sheet1!C30</f>
        <v>63100</v>
      </c>
      <c r="D31" s="21">
        <f>Sheet1!D30</f>
        <v>7572</v>
      </c>
      <c r="E31" s="21">
        <f>Sheet1!E30</f>
        <v>5048</v>
      </c>
      <c r="F31" s="21">
        <f t="shared" si="0"/>
        <v>75720</v>
      </c>
      <c r="G31" s="32">
        <f>Sheet1!G30</f>
        <v>61300</v>
      </c>
      <c r="H31" s="20">
        <f>Sheet1!H30</f>
        <v>7356</v>
      </c>
      <c r="I31" s="20">
        <f>Sheet1!I30</f>
        <v>4904</v>
      </c>
      <c r="J31" s="32">
        <f t="shared" si="9"/>
        <v>68656</v>
      </c>
      <c r="K31" s="32">
        <f t="shared" si="10"/>
        <v>1800</v>
      </c>
      <c r="L31" s="32">
        <f t="shared" si="11"/>
        <v>216</v>
      </c>
      <c r="M31" s="21">
        <f t="shared" si="3"/>
        <v>144</v>
      </c>
      <c r="N31" s="21">
        <f t="shared" si="4"/>
        <v>1800</v>
      </c>
      <c r="O31" s="21">
        <f t="shared" si="5"/>
        <v>216</v>
      </c>
      <c r="P31" s="21">
        <f t="shared" si="6"/>
        <v>144</v>
      </c>
      <c r="Q31" s="21">
        <f t="shared" si="12"/>
        <v>202</v>
      </c>
      <c r="R31" s="24">
        <f>ROUND((N31+O31-Q31+P31)*FACE!$B$6,0)</f>
        <v>196</v>
      </c>
      <c r="S31" s="40">
        <f t="shared" si="8"/>
        <v>1762</v>
      </c>
      <c r="T31" s="41"/>
    </row>
    <row r="32" spans="1:20" ht="15.75" thickBot="1" x14ac:dyDescent="0.3">
      <c r="A32" s="33">
        <f t="shared" si="13"/>
        <v>26</v>
      </c>
      <c r="B32" s="11">
        <v>43497</v>
      </c>
      <c r="C32" s="12">
        <f>Sheet1!C31</f>
        <v>63100</v>
      </c>
      <c r="D32" s="21">
        <f>Sheet1!D31</f>
        <v>7572</v>
      </c>
      <c r="E32" s="21">
        <f>Sheet1!E31</f>
        <v>5048</v>
      </c>
      <c r="F32" s="21">
        <f t="shared" si="0"/>
        <v>75720</v>
      </c>
      <c r="G32" s="32">
        <f>Sheet1!G31</f>
        <v>61300</v>
      </c>
      <c r="H32" s="20">
        <f>Sheet1!H31</f>
        <v>7356</v>
      </c>
      <c r="I32" s="20">
        <f>Sheet1!I31</f>
        <v>4904</v>
      </c>
      <c r="J32" s="32">
        <f t="shared" si="9"/>
        <v>68656</v>
      </c>
      <c r="K32" s="32">
        <f t="shared" si="10"/>
        <v>1800</v>
      </c>
      <c r="L32" s="32">
        <f t="shared" si="11"/>
        <v>216</v>
      </c>
      <c r="M32" s="21">
        <f t="shared" si="3"/>
        <v>144</v>
      </c>
      <c r="N32" s="21">
        <f t="shared" si="4"/>
        <v>1800</v>
      </c>
      <c r="O32" s="21">
        <f t="shared" si="5"/>
        <v>216</v>
      </c>
      <c r="P32" s="21">
        <f t="shared" si="6"/>
        <v>144</v>
      </c>
      <c r="Q32" s="21">
        <f t="shared" si="12"/>
        <v>202</v>
      </c>
      <c r="R32" s="24">
        <f>ROUND((N32+O32-Q32+P32)*FACE!$B$6,0)</f>
        <v>196</v>
      </c>
      <c r="S32" s="40">
        <f t="shared" si="8"/>
        <v>1762</v>
      </c>
      <c r="T32" s="41"/>
    </row>
    <row r="33" spans="1:20" ht="15.75" thickBot="1" x14ac:dyDescent="0.3">
      <c r="A33" s="33">
        <f t="shared" si="13"/>
        <v>27</v>
      </c>
      <c r="B33" s="11">
        <v>43525</v>
      </c>
      <c r="C33" s="12">
        <f>Sheet1!C32</f>
        <v>63100</v>
      </c>
      <c r="D33" s="21">
        <f>Sheet1!D32</f>
        <v>7572</v>
      </c>
      <c r="E33" s="21">
        <f>Sheet1!E32</f>
        <v>5048</v>
      </c>
      <c r="F33" s="21">
        <f t="shared" si="0"/>
        <v>75720</v>
      </c>
      <c r="G33" s="32">
        <f>Sheet1!G32</f>
        <v>61300</v>
      </c>
      <c r="H33" s="20">
        <f>Sheet1!H32</f>
        <v>7356</v>
      </c>
      <c r="I33" s="20">
        <f>Sheet1!I32</f>
        <v>4904</v>
      </c>
      <c r="J33" s="32">
        <f t="shared" si="9"/>
        <v>68656</v>
      </c>
      <c r="K33" s="32">
        <f t="shared" si="10"/>
        <v>1800</v>
      </c>
      <c r="L33" s="32">
        <f t="shared" si="11"/>
        <v>216</v>
      </c>
      <c r="M33" s="21">
        <f t="shared" si="3"/>
        <v>144</v>
      </c>
      <c r="N33" s="21">
        <f t="shared" si="4"/>
        <v>1800</v>
      </c>
      <c r="O33" s="21">
        <f t="shared" si="5"/>
        <v>216</v>
      </c>
      <c r="P33" s="21">
        <f t="shared" si="6"/>
        <v>144</v>
      </c>
      <c r="Q33" s="21">
        <f t="shared" si="12"/>
        <v>202</v>
      </c>
      <c r="R33" s="24">
        <f>ROUND((N33+O33-Q33+P33)*FACE!$B$6,0)</f>
        <v>196</v>
      </c>
      <c r="S33" s="40">
        <f t="shared" si="8"/>
        <v>1762</v>
      </c>
      <c r="T33" s="41"/>
    </row>
    <row r="34" spans="1:20" ht="15.75" thickBot="1" x14ac:dyDescent="0.3">
      <c r="A34" s="33">
        <f t="shared" si="13"/>
        <v>28</v>
      </c>
      <c r="B34" s="11">
        <v>43556</v>
      </c>
      <c r="C34" s="12">
        <f>Sheet1!C33</f>
        <v>63100</v>
      </c>
      <c r="D34" s="21">
        <f>Sheet1!D33</f>
        <v>7572</v>
      </c>
      <c r="E34" s="21">
        <f>Sheet1!E33</f>
        <v>5048</v>
      </c>
      <c r="F34" s="21">
        <f t="shared" si="0"/>
        <v>75720</v>
      </c>
      <c r="G34" s="32">
        <f>Sheet1!G33</f>
        <v>61300</v>
      </c>
      <c r="H34" s="20">
        <f>Sheet1!H33</f>
        <v>7356</v>
      </c>
      <c r="I34" s="20">
        <f>Sheet1!I33</f>
        <v>4904</v>
      </c>
      <c r="J34" s="32">
        <f t="shared" si="9"/>
        <v>68656</v>
      </c>
      <c r="K34" s="32">
        <f t="shared" si="10"/>
        <v>1800</v>
      </c>
      <c r="L34" s="32">
        <f t="shared" si="11"/>
        <v>216</v>
      </c>
      <c r="M34" s="21">
        <f t="shared" si="3"/>
        <v>144</v>
      </c>
      <c r="N34" s="21">
        <f t="shared" si="4"/>
        <v>1800</v>
      </c>
      <c r="O34" s="21">
        <f t="shared" si="5"/>
        <v>216</v>
      </c>
      <c r="P34" s="21">
        <f t="shared" si="6"/>
        <v>144</v>
      </c>
      <c r="Q34" s="21">
        <f t="shared" si="12"/>
        <v>202</v>
      </c>
      <c r="R34" s="24">
        <f>ROUND((N34+O34-Q34+P34)*FACE!$B$6,0)</f>
        <v>196</v>
      </c>
      <c r="S34" s="40">
        <f t="shared" si="8"/>
        <v>1762</v>
      </c>
      <c r="T34" s="41"/>
    </row>
    <row r="35" spans="1:20" ht="15.75" thickBot="1" x14ac:dyDescent="0.3">
      <c r="A35" s="33">
        <f t="shared" si="13"/>
        <v>29</v>
      </c>
      <c r="B35" s="11">
        <v>43586</v>
      </c>
      <c r="C35" s="12">
        <f>Sheet1!C34</f>
        <v>63100</v>
      </c>
      <c r="D35" s="21">
        <f>Sheet1!D34</f>
        <v>7572</v>
      </c>
      <c r="E35" s="21">
        <f>Sheet1!E34</f>
        <v>5048</v>
      </c>
      <c r="F35" s="21">
        <f t="shared" si="0"/>
        <v>75720</v>
      </c>
      <c r="G35" s="32">
        <f>Sheet1!G34</f>
        <v>61300</v>
      </c>
      <c r="H35" s="20">
        <f>Sheet1!H34</f>
        <v>7356</v>
      </c>
      <c r="I35" s="20">
        <f>Sheet1!I34</f>
        <v>4904</v>
      </c>
      <c r="J35" s="32">
        <f t="shared" si="9"/>
        <v>68656</v>
      </c>
      <c r="K35" s="32">
        <f t="shared" si="10"/>
        <v>1800</v>
      </c>
      <c r="L35" s="32">
        <f t="shared" si="11"/>
        <v>216</v>
      </c>
      <c r="M35" s="21">
        <f t="shared" si="3"/>
        <v>144</v>
      </c>
      <c r="N35" s="21">
        <f t="shared" si="4"/>
        <v>1800</v>
      </c>
      <c r="O35" s="21">
        <f t="shared" si="5"/>
        <v>216</v>
      </c>
      <c r="P35" s="21">
        <f t="shared" si="6"/>
        <v>144</v>
      </c>
      <c r="Q35" s="21">
        <f t="shared" si="12"/>
        <v>202</v>
      </c>
      <c r="R35" s="24">
        <f>ROUND((N35+O35-Q35+P35)*FACE!$B$6,0)</f>
        <v>196</v>
      </c>
      <c r="S35" s="40">
        <f t="shared" si="8"/>
        <v>1762</v>
      </c>
      <c r="T35" s="41"/>
    </row>
    <row r="36" spans="1:20" ht="15.75" thickBot="1" x14ac:dyDescent="0.3">
      <c r="A36" s="33">
        <f t="shared" si="13"/>
        <v>30</v>
      </c>
      <c r="B36" s="11">
        <v>43617</v>
      </c>
      <c r="C36" s="12">
        <f>Sheet1!C35</f>
        <v>63100</v>
      </c>
      <c r="D36" s="21">
        <f>Sheet1!D35</f>
        <v>7572</v>
      </c>
      <c r="E36" s="21">
        <f>Sheet1!E35</f>
        <v>5048</v>
      </c>
      <c r="F36" s="21">
        <f t="shared" si="0"/>
        <v>75720</v>
      </c>
      <c r="G36" s="32">
        <f>Sheet1!G35</f>
        <v>61300</v>
      </c>
      <c r="H36" s="20">
        <f>Sheet1!H35</f>
        <v>7356</v>
      </c>
      <c r="I36" s="20">
        <f>Sheet1!I35</f>
        <v>4904</v>
      </c>
      <c r="J36" s="32">
        <f t="shared" si="9"/>
        <v>68656</v>
      </c>
      <c r="K36" s="32">
        <f t="shared" si="10"/>
        <v>1800</v>
      </c>
      <c r="L36" s="32">
        <f t="shared" si="11"/>
        <v>216</v>
      </c>
      <c r="M36" s="21">
        <f t="shared" si="3"/>
        <v>144</v>
      </c>
      <c r="N36" s="21">
        <f t="shared" si="4"/>
        <v>1800</v>
      </c>
      <c r="O36" s="21">
        <f t="shared" si="5"/>
        <v>216</v>
      </c>
      <c r="P36" s="21">
        <f t="shared" si="6"/>
        <v>144</v>
      </c>
      <c r="Q36" s="21">
        <f t="shared" si="12"/>
        <v>202</v>
      </c>
      <c r="R36" s="24">
        <f>ROUND((N36+O36-Q36+P36)*FACE!$B$6,0)</f>
        <v>196</v>
      </c>
      <c r="S36" s="40">
        <f t="shared" si="8"/>
        <v>1762</v>
      </c>
      <c r="T36" s="41"/>
    </row>
    <row r="37" spans="1:20" ht="15.75" thickBot="1" x14ac:dyDescent="0.3">
      <c r="A37" s="69">
        <f t="shared" si="13"/>
        <v>31</v>
      </c>
      <c r="B37" s="11">
        <v>43647</v>
      </c>
      <c r="C37" s="12">
        <f>Sheet1!C36</f>
        <v>63100</v>
      </c>
      <c r="D37" s="21">
        <f>Sheet1!D36</f>
        <v>10727</v>
      </c>
      <c r="E37" s="21">
        <f>Sheet1!E36</f>
        <v>5048</v>
      </c>
      <c r="F37" s="21">
        <f t="shared" ref="F37:F47" si="14">SUM(C37+D37+E37)</f>
        <v>78875</v>
      </c>
      <c r="G37" s="67">
        <f>Sheet1!G36</f>
        <v>61300</v>
      </c>
      <c r="H37" s="20">
        <f>Sheet1!H36</f>
        <v>10421</v>
      </c>
      <c r="I37" s="20">
        <f>Sheet1!I36</f>
        <v>4904</v>
      </c>
      <c r="J37" s="67">
        <f t="shared" ref="J37:J47" si="15">G37+H37</f>
        <v>71721</v>
      </c>
      <c r="K37" s="67">
        <f t="shared" ref="K37:K47" si="16">C37-G37</f>
        <v>1800</v>
      </c>
      <c r="L37" s="67">
        <f t="shared" ref="L37:L47" si="17">D37-H37</f>
        <v>306</v>
      </c>
      <c r="M37" s="21">
        <f t="shared" ref="M37:M47" si="18">E37-I37</f>
        <v>144</v>
      </c>
      <c r="N37" s="21">
        <f t="shared" ref="N37:N47" si="19">ROUND(K37*100%,0)</f>
        <v>1800</v>
      </c>
      <c r="O37" s="21">
        <f t="shared" ref="O37:O47" si="20">ROUND(L37*100%,0)</f>
        <v>306</v>
      </c>
      <c r="P37" s="21">
        <f t="shared" ref="P37:P47" si="21">M37</f>
        <v>144</v>
      </c>
      <c r="Q37" s="21">
        <f t="shared" ref="Q37:Q47" si="22">ROUND((N37+O37)*10%,0)</f>
        <v>211</v>
      </c>
      <c r="R37" s="24">
        <f>ROUND((N37+O37-Q37+P37)*FACE!$B$6,0)</f>
        <v>204</v>
      </c>
      <c r="S37" s="40">
        <f t="shared" ref="S37:S47" si="23">N37+O37-Q37-R37+P37</f>
        <v>1835</v>
      </c>
      <c r="T37" s="41"/>
    </row>
    <row r="38" spans="1:20" ht="15.75" thickBot="1" x14ac:dyDescent="0.3">
      <c r="A38" s="69">
        <f t="shared" si="13"/>
        <v>32</v>
      </c>
      <c r="B38" s="11">
        <v>43678</v>
      </c>
      <c r="C38" s="12">
        <f>Sheet1!C37</f>
        <v>63100</v>
      </c>
      <c r="D38" s="21">
        <f>Sheet1!D37</f>
        <v>10727</v>
      </c>
      <c r="E38" s="21">
        <f>Sheet1!E37</f>
        <v>5048</v>
      </c>
      <c r="F38" s="21">
        <f t="shared" si="14"/>
        <v>78875</v>
      </c>
      <c r="G38" s="67">
        <f>Sheet1!G37</f>
        <v>61300</v>
      </c>
      <c r="H38" s="20">
        <f>Sheet1!H37</f>
        <v>10421</v>
      </c>
      <c r="I38" s="20">
        <f>Sheet1!I37</f>
        <v>4904</v>
      </c>
      <c r="J38" s="67">
        <f t="shared" si="15"/>
        <v>71721</v>
      </c>
      <c r="K38" s="67">
        <f t="shared" si="16"/>
        <v>1800</v>
      </c>
      <c r="L38" s="67">
        <f t="shared" si="17"/>
        <v>306</v>
      </c>
      <c r="M38" s="21">
        <f t="shared" si="18"/>
        <v>144</v>
      </c>
      <c r="N38" s="21">
        <f t="shared" si="19"/>
        <v>1800</v>
      </c>
      <c r="O38" s="21">
        <f t="shared" si="20"/>
        <v>306</v>
      </c>
      <c r="P38" s="21">
        <f t="shared" si="21"/>
        <v>144</v>
      </c>
      <c r="Q38" s="21">
        <f t="shared" si="22"/>
        <v>211</v>
      </c>
      <c r="R38" s="24">
        <f>ROUND((N38+O38-Q38+P38)*FACE!$B$6,0)</f>
        <v>204</v>
      </c>
      <c r="S38" s="40">
        <f t="shared" si="23"/>
        <v>1835</v>
      </c>
      <c r="T38" s="41"/>
    </row>
    <row r="39" spans="1:20" ht="15.75" thickBot="1" x14ac:dyDescent="0.3">
      <c r="A39" s="69">
        <f t="shared" si="13"/>
        <v>33</v>
      </c>
      <c r="B39" s="11">
        <v>43709</v>
      </c>
      <c r="C39" s="12">
        <f>Sheet1!C38</f>
        <v>63100</v>
      </c>
      <c r="D39" s="21">
        <f>Sheet1!D38</f>
        <v>10727</v>
      </c>
      <c r="E39" s="21">
        <f>Sheet1!E38</f>
        <v>5048</v>
      </c>
      <c r="F39" s="21">
        <f t="shared" si="14"/>
        <v>78875</v>
      </c>
      <c r="G39" s="67">
        <f>Sheet1!G38</f>
        <v>61300</v>
      </c>
      <c r="H39" s="20">
        <f>Sheet1!H38</f>
        <v>10421</v>
      </c>
      <c r="I39" s="20">
        <f>Sheet1!I38</f>
        <v>4904</v>
      </c>
      <c r="J39" s="67">
        <f t="shared" si="15"/>
        <v>71721</v>
      </c>
      <c r="K39" s="67">
        <f t="shared" si="16"/>
        <v>1800</v>
      </c>
      <c r="L39" s="67">
        <f t="shared" si="17"/>
        <v>306</v>
      </c>
      <c r="M39" s="21">
        <f t="shared" si="18"/>
        <v>144</v>
      </c>
      <c r="N39" s="21">
        <f t="shared" si="19"/>
        <v>1800</v>
      </c>
      <c r="O39" s="21">
        <f t="shared" si="20"/>
        <v>306</v>
      </c>
      <c r="P39" s="21">
        <f t="shared" si="21"/>
        <v>144</v>
      </c>
      <c r="Q39" s="21">
        <f t="shared" si="22"/>
        <v>211</v>
      </c>
      <c r="R39" s="24">
        <f>ROUND((N39+O39-Q39+P39)*FACE!$B$6,0)</f>
        <v>204</v>
      </c>
      <c r="S39" s="40">
        <f t="shared" si="23"/>
        <v>1835</v>
      </c>
      <c r="T39" s="41"/>
    </row>
    <row r="40" spans="1:20" ht="15.75" thickBot="1" x14ac:dyDescent="0.3">
      <c r="A40" s="69">
        <f t="shared" si="13"/>
        <v>34</v>
      </c>
      <c r="B40" s="11">
        <v>43739</v>
      </c>
      <c r="C40" s="12">
        <f>Sheet1!C39</f>
        <v>63100</v>
      </c>
      <c r="D40" s="21">
        <f>Sheet1!D39</f>
        <v>10727</v>
      </c>
      <c r="E40" s="21">
        <f>Sheet1!E39</f>
        <v>5048</v>
      </c>
      <c r="F40" s="21">
        <f t="shared" si="14"/>
        <v>78875</v>
      </c>
      <c r="G40" s="67">
        <f>Sheet1!G39</f>
        <v>61300</v>
      </c>
      <c r="H40" s="20">
        <f>Sheet1!H39</f>
        <v>10421</v>
      </c>
      <c r="I40" s="20">
        <f>Sheet1!I39</f>
        <v>4904</v>
      </c>
      <c r="J40" s="67">
        <f t="shared" si="15"/>
        <v>71721</v>
      </c>
      <c r="K40" s="67">
        <f t="shared" si="16"/>
        <v>1800</v>
      </c>
      <c r="L40" s="67">
        <f t="shared" si="17"/>
        <v>306</v>
      </c>
      <c r="M40" s="21">
        <f t="shared" si="18"/>
        <v>144</v>
      </c>
      <c r="N40" s="21">
        <f t="shared" si="19"/>
        <v>1800</v>
      </c>
      <c r="O40" s="21">
        <f t="shared" si="20"/>
        <v>306</v>
      </c>
      <c r="P40" s="21">
        <f t="shared" si="21"/>
        <v>144</v>
      </c>
      <c r="Q40" s="21">
        <f t="shared" si="22"/>
        <v>211</v>
      </c>
      <c r="R40" s="24">
        <f>ROUND((N40+O40-Q40+P40)*FACE!$B$6,0)</f>
        <v>204</v>
      </c>
      <c r="S40" s="40">
        <f t="shared" si="23"/>
        <v>1835</v>
      </c>
      <c r="T40" s="41"/>
    </row>
    <row r="41" spans="1:20" ht="15.75" thickBot="1" x14ac:dyDescent="0.3">
      <c r="A41" s="69">
        <f t="shared" si="13"/>
        <v>35</v>
      </c>
      <c r="B41" s="11">
        <v>43770</v>
      </c>
      <c r="C41" s="12">
        <f>Sheet1!C40</f>
        <v>63100</v>
      </c>
      <c r="D41" s="21">
        <f>Sheet1!D40</f>
        <v>10727</v>
      </c>
      <c r="E41" s="21">
        <f>Sheet1!E40</f>
        <v>5048</v>
      </c>
      <c r="F41" s="21">
        <f t="shared" si="14"/>
        <v>78875</v>
      </c>
      <c r="G41" s="67">
        <f>Sheet1!G40</f>
        <v>61300</v>
      </c>
      <c r="H41" s="20">
        <f>Sheet1!H40</f>
        <v>10421</v>
      </c>
      <c r="I41" s="20">
        <f>Sheet1!I40</f>
        <v>4904</v>
      </c>
      <c r="J41" s="67">
        <f t="shared" si="15"/>
        <v>71721</v>
      </c>
      <c r="K41" s="67">
        <f t="shared" si="16"/>
        <v>1800</v>
      </c>
      <c r="L41" s="67">
        <f t="shared" si="17"/>
        <v>306</v>
      </c>
      <c r="M41" s="21">
        <f t="shared" si="18"/>
        <v>144</v>
      </c>
      <c r="N41" s="21">
        <f t="shared" si="19"/>
        <v>1800</v>
      </c>
      <c r="O41" s="21">
        <f t="shared" si="20"/>
        <v>306</v>
      </c>
      <c r="P41" s="21">
        <f t="shared" si="21"/>
        <v>144</v>
      </c>
      <c r="Q41" s="21">
        <f t="shared" si="22"/>
        <v>211</v>
      </c>
      <c r="R41" s="24">
        <f>ROUND((N41+O41-Q41+P41)*FACE!$B$6,0)</f>
        <v>204</v>
      </c>
      <c r="S41" s="40">
        <f t="shared" si="23"/>
        <v>1835</v>
      </c>
      <c r="T41" s="41"/>
    </row>
    <row r="42" spans="1:20" ht="15.75" thickBot="1" x14ac:dyDescent="0.3">
      <c r="A42" s="69">
        <f t="shared" si="13"/>
        <v>36</v>
      </c>
      <c r="B42" s="11">
        <v>43800</v>
      </c>
      <c r="C42" s="12">
        <f>Sheet1!C41</f>
        <v>63100</v>
      </c>
      <c r="D42" s="21">
        <f>Sheet1!D41</f>
        <v>10727</v>
      </c>
      <c r="E42" s="21">
        <f>Sheet1!E41</f>
        <v>5048</v>
      </c>
      <c r="F42" s="21">
        <f t="shared" si="14"/>
        <v>78875</v>
      </c>
      <c r="G42" s="67">
        <f>Sheet1!G41</f>
        <v>61300</v>
      </c>
      <c r="H42" s="20">
        <f>Sheet1!H41</f>
        <v>10421</v>
      </c>
      <c r="I42" s="20">
        <f>Sheet1!I41</f>
        <v>4904</v>
      </c>
      <c r="J42" s="67">
        <f t="shared" si="15"/>
        <v>71721</v>
      </c>
      <c r="K42" s="67">
        <f t="shared" si="16"/>
        <v>1800</v>
      </c>
      <c r="L42" s="67">
        <f t="shared" si="17"/>
        <v>306</v>
      </c>
      <c r="M42" s="21">
        <f t="shared" si="18"/>
        <v>144</v>
      </c>
      <c r="N42" s="21">
        <f t="shared" si="19"/>
        <v>1800</v>
      </c>
      <c r="O42" s="21">
        <f t="shared" si="20"/>
        <v>306</v>
      </c>
      <c r="P42" s="21">
        <f t="shared" si="21"/>
        <v>144</v>
      </c>
      <c r="Q42" s="21">
        <f t="shared" si="22"/>
        <v>211</v>
      </c>
      <c r="R42" s="24">
        <f>ROUND((N42+O42-Q42+P42)*FACE!$B$6,0)</f>
        <v>204</v>
      </c>
      <c r="S42" s="40">
        <f t="shared" si="23"/>
        <v>1835</v>
      </c>
      <c r="T42" s="41"/>
    </row>
    <row r="43" spans="1:20" ht="15.75" thickBot="1" x14ac:dyDescent="0.3">
      <c r="A43" s="69">
        <f t="shared" si="13"/>
        <v>37</v>
      </c>
      <c r="B43" s="11">
        <v>43831</v>
      </c>
      <c r="C43" s="12">
        <f>Sheet1!C42</f>
        <v>63100</v>
      </c>
      <c r="D43" s="21">
        <f>Sheet1!D42</f>
        <v>10727</v>
      </c>
      <c r="E43" s="21">
        <f>Sheet1!E42</f>
        <v>5048</v>
      </c>
      <c r="F43" s="21">
        <f t="shared" si="14"/>
        <v>78875</v>
      </c>
      <c r="G43" s="67">
        <f>Sheet1!G42</f>
        <v>61300</v>
      </c>
      <c r="H43" s="20">
        <f>Sheet1!H42</f>
        <v>10421</v>
      </c>
      <c r="I43" s="20">
        <f>Sheet1!I42</f>
        <v>4904</v>
      </c>
      <c r="J43" s="67">
        <f t="shared" si="15"/>
        <v>71721</v>
      </c>
      <c r="K43" s="67">
        <f t="shared" si="16"/>
        <v>1800</v>
      </c>
      <c r="L43" s="67">
        <f t="shared" si="17"/>
        <v>306</v>
      </c>
      <c r="M43" s="21">
        <f t="shared" si="18"/>
        <v>144</v>
      </c>
      <c r="N43" s="21">
        <f t="shared" si="19"/>
        <v>1800</v>
      </c>
      <c r="O43" s="21">
        <f t="shared" si="20"/>
        <v>306</v>
      </c>
      <c r="P43" s="21">
        <f t="shared" si="21"/>
        <v>144</v>
      </c>
      <c r="Q43" s="21">
        <f t="shared" si="22"/>
        <v>211</v>
      </c>
      <c r="R43" s="24">
        <f>ROUND((N43+O43-Q43+P43)*FACE!$B$6,0)</f>
        <v>204</v>
      </c>
      <c r="S43" s="40">
        <f t="shared" si="23"/>
        <v>1835</v>
      </c>
      <c r="T43" s="41"/>
    </row>
    <row r="44" spans="1:20" ht="15.75" thickBot="1" x14ac:dyDescent="0.3">
      <c r="A44" s="69">
        <f t="shared" si="13"/>
        <v>38</v>
      </c>
      <c r="B44" s="11">
        <v>43862</v>
      </c>
      <c r="C44" s="12">
        <f>Sheet1!C43</f>
        <v>63100</v>
      </c>
      <c r="D44" s="21">
        <f>Sheet1!D43</f>
        <v>10727</v>
      </c>
      <c r="E44" s="21">
        <f>Sheet1!E43</f>
        <v>5048</v>
      </c>
      <c r="F44" s="21">
        <f t="shared" si="14"/>
        <v>78875</v>
      </c>
      <c r="G44" s="67">
        <f>Sheet1!G43</f>
        <v>61300</v>
      </c>
      <c r="H44" s="20">
        <f>Sheet1!H43</f>
        <v>10421</v>
      </c>
      <c r="I44" s="20">
        <f>Sheet1!I43</f>
        <v>4904</v>
      </c>
      <c r="J44" s="67">
        <f t="shared" si="15"/>
        <v>71721</v>
      </c>
      <c r="K44" s="67">
        <f t="shared" si="16"/>
        <v>1800</v>
      </c>
      <c r="L44" s="67">
        <f t="shared" si="17"/>
        <v>306</v>
      </c>
      <c r="M44" s="21">
        <f t="shared" si="18"/>
        <v>144</v>
      </c>
      <c r="N44" s="21">
        <f t="shared" si="19"/>
        <v>1800</v>
      </c>
      <c r="O44" s="21">
        <f t="shared" si="20"/>
        <v>306</v>
      </c>
      <c r="P44" s="21">
        <f t="shared" si="21"/>
        <v>144</v>
      </c>
      <c r="Q44" s="21">
        <f t="shared" si="22"/>
        <v>211</v>
      </c>
      <c r="R44" s="24">
        <f>ROUND((N44+O44-Q44+P44)*FACE!$B$6,0)</f>
        <v>204</v>
      </c>
      <c r="S44" s="40">
        <f t="shared" si="23"/>
        <v>1835</v>
      </c>
      <c r="T44" s="41"/>
    </row>
    <row r="45" spans="1:20" ht="15.75" thickBot="1" x14ac:dyDescent="0.3">
      <c r="A45" s="69">
        <f t="shared" si="13"/>
        <v>39</v>
      </c>
      <c r="B45" s="11">
        <v>43891</v>
      </c>
      <c r="C45" s="12">
        <f>Sheet1!C44</f>
        <v>63100</v>
      </c>
      <c r="D45" s="21">
        <f>Sheet1!D44</f>
        <v>10727</v>
      </c>
      <c r="E45" s="21">
        <f>Sheet1!E44</f>
        <v>5048</v>
      </c>
      <c r="F45" s="21">
        <f t="shared" si="14"/>
        <v>78875</v>
      </c>
      <c r="G45" s="67">
        <f>Sheet1!G44</f>
        <v>61300</v>
      </c>
      <c r="H45" s="20">
        <f>Sheet1!H44</f>
        <v>10421</v>
      </c>
      <c r="I45" s="20">
        <f>Sheet1!I44</f>
        <v>4904</v>
      </c>
      <c r="J45" s="67">
        <f t="shared" si="15"/>
        <v>71721</v>
      </c>
      <c r="K45" s="67">
        <f t="shared" si="16"/>
        <v>1800</v>
      </c>
      <c r="L45" s="67">
        <f t="shared" si="17"/>
        <v>306</v>
      </c>
      <c r="M45" s="21">
        <f t="shared" si="18"/>
        <v>144</v>
      </c>
      <c r="N45" s="21">
        <f t="shared" si="19"/>
        <v>1800</v>
      </c>
      <c r="O45" s="21">
        <f t="shared" si="20"/>
        <v>306</v>
      </c>
      <c r="P45" s="21">
        <f t="shared" si="21"/>
        <v>144</v>
      </c>
      <c r="Q45" s="21">
        <f t="shared" si="22"/>
        <v>211</v>
      </c>
      <c r="R45" s="24">
        <f>ROUND((N45+O45-Q45+P45)*FACE!$B$6,0)</f>
        <v>204</v>
      </c>
      <c r="S45" s="40">
        <f t="shared" si="23"/>
        <v>1835</v>
      </c>
      <c r="T45" s="41"/>
    </row>
    <row r="46" spans="1:20" ht="15.75" thickBot="1" x14ac:dyDescent="0.3">
      <c r="A46" s="69">
        <f t="shared" si="13"/>
        <v>40</v>
      </c>
      <c r="B46" s="11">
        <v>43922</v>
      </c>
      <c r="C46" s="12">
        <f>Sheet1!C45</f>
        <v>63100</v>
      </c>
      <c r="D46" s="21">
        <f>Sheet1!D45</f>
        <v>10727</v>
      </c>
      <c r="E46" s="21">
        <f>Sheet1!E45</f>
        <v>5048</v>
      </c>
      <c r="F46" s="21">
        <f t="shared" si="14"/>
        <v>78875</v>
      </c>
      <c r="G46" s="67">
        <f>Sheet1!G45</f>
        <v>61300</v>
      </c>
      <c r="H46" s="20">
        <f>Sheet1!H45</f>
        <v>10421</v>
      </c>
      <c r="I46" s="20">
        <f>Sheet1!I45</f>
        <v>4904</v>
      </c>
      <c r="J46" s="67">
        <f t="shared" si="15"/>
        <v>71721</v>
      </c>
      <c r="K46" s="67">
        <f t="shared" si="16"/>
        <v>1800</v>
      </c>
      <c r="L46" s="67">
        <f t="shared" si="17"/>
        <v>306</v>
      </c>
      <c r="M46" s="21">
        <f t="shared" si="18"/>
        <v>144</v>
      </c>
      <c r="N46" s="21">
        <f t="shared" si="19"/>
        <v>1800</v>
      </c>
      <c r="O46" s="21">
        <f t="shared" si="20"/>
        <v>306</v>
      </c>
      <c r="P46" s="21">
        <f t="shared" si="21"/>
        <v>144</v>
      </c>
      <c r="Q46" s="21">
        <f t="shared" si="22"/>
        <v>211</v>
      </c>
      <c r="R46" s="24">
        <f>ROUND((N46+O46-Q46+P46)*FACE!$B$6,0)</f>
        <v>204</v>
      </c>
      <c r="S46" s="40">
        <f t="shared" si="23"/>
        <v>1835</v>
      </c>
      <c r="T46" s="41"/>
    </row>
    <row r="47" spans="1:20" ht="15.75" thickBot="1" x14ac:dyDescent="0.3">
      <c r="A47" s="69">
        <f t="shared" si="13"/>
        <v>41</v>
      </c>
      <c r="B47" s="11">
        <v>43952</v>
      </c>
      <c r="C47" s="12">
        <f>Sheet1!C46</f>
        <v>63100</v>
      </c>
      <c r="D47" s="21">
        <f>Sheet1!D46</f>
        <v>10727</v>
      </c>
      <c r="E47" s="21">
        <f>Sheet1!E46</f>
        <v>5048</v>
      </c>
      <c r="F47" s="21">
        <f t="shared" si="14"/>
        <v>78875</v>
      </c>
      <c r="G47" s="67">
        <f>Sheet1!G46</f>
        <v>61300</v>
      </c>
      <c r="H47" s="20">
        <f>Sheet1!H46</f>
        <v>10421</v>
      </c>
      <c r="I47" s="20">
        <f>Sheet1!I46</f>
        <v>4904</v>
      </c>
      <c r="J47" s="67">
        <f t="shared" si="15"/>
        <v>71721</v>
      </c>
      <c r="K47" s="67">
        <f t="shared" si="16"/>
        <v>1800</v>
      </c>
      <c r="L47" s="67">
        <f t="shared" si="17"/>
        <v>306</v>
      </c>
      <c r="M47" s="21">
        <f t="shared" si="18"/>
        <v>144</v>
      </c>
      <c r="N47" s="21">
        <f t="shared" si="19"/>
        <v>1800</v>
      </c>
      <c r="O47" s="21">
        <f t="shared" si="20"/>
        <v>306</v>
      </c>
      <c r="P47" s="21">
        <f t="shared" si="21"/>
        <v>144</v>
      </c>
      <c r="Q47" s="21">
        <f t="shared" si="22"/>
        <v>211</v>
      </c>
      <c r="R47" s="24">
        <f>ROUND((N47+O47-Q47+P47)*FACE!$B$6,0)</f>
        <v>204</v>
      </c>
      <c r="S47" s="40">
        <f t="shared" si="23"/>
        <v>1835</v>
      </c>
      <c r="T47" s="41"/>
    </row>
    <row r="48" spans="1:20" ht="15.75" thickBot="1" x14ac:dyDescent="0.3">
      <c r="A48" s="69">
        <f t="shared" si="13"/>
        <v>42</v>
      </c>
      <c r="B48" s="11">
        <v>43983</v>
      </c>
      <c r="C48" s="12">
        <f>Sheet1!C47</f>
        <v>63100</v>
      </c>
      <c r="D48" s="21">
        <f>Sheet1!D47</f>
        <v>10727</v>
      </c>
      <c r="E48" s="21">
        <f>Sheet1!E47</f>
        <v>5048</v>
      </c>
      <c r="F48" s="21">
        <f t="shared" ref="F48:F49" si="24">SUM(C48+D48+E48)</f>
        <v>78875</v>
      </c>
      <c r="G48" s="67">
        <f>Sheet1!G47</f>
        <v>61300</v>
      </c>
      <c r="H48" s="20">
        <f>Sheet1!H47</f>
        <v>10421</v>
      </c>
      <c r="I48" s="20">
        <f>Sheet1!I47</f>
        <v>4904</v>
      </c>
      <c r="J48" s="67">
        <f t="shared" ref="J48:J49" si="25">G48+H48</f>
        <v>71721</v>
      </c>
      <c r="K48" s="67">
        <f t="shared" ref="K48:K49" si="26">C48-G48</f>
        <v>1800</v>
      </c>
      <c r="L48" s="67">
        <f t="shared" ref="L48:L49" si="27">D48-H48</f>
        <v>306</v>
      </c>
      <c r="M48" s="21">
        <f t="shared" ref="M48:M49" si="28">E48-I48</f>
        <v>144</v>
      </c>
      <c r="N48" s="21">
        <f t="shared" ref="N48:N49" si="29">ROUND(K48*100%,0)</f>
        <v>1800</v>
      </c>
      <c r="O48" s="21">
        <f t="shared" ref="O48:O49" si="30">ROUND(L48*100%,0)</f>
        <v>306</v>
      </c>
      <c r="P48" s="21">
        <f t="shared" ref="P48:P49" si="31">M48</f>
        <v>144</v>
      </c>
      <c r="Q48" s="21">
        <f t="shared" ref="Q48:Q49" si="32">ROUND((N48+O48)*10%,0)</f>
        <v>211</v>
      </c>
      <c r="R48" s="24">
        <f>ROUND((N48+O48-Q48+P48)*FACE!$B$6,0)</f>
        <v>204</v>
      </c>
      <c r="S48" s="40">
        <f t="shared" ref="S48:S49" si="33">N48+O48-Q48-R48+P48</f>
        <v>1835</v>
      </c>
      <c r="T48" s="41"/>
    </row>
    <row r="49" spans="1:20" ht="15.75" thickBot="1" x14ac:dyDescent="0.3">
      <c r="A49" s="69">
        <f t="shared" si="13"/>
        <v>43</v>
      </c>
      <c r="B49" s="11">
        <v>44013</v>
      </c>
      <c r="C49" s="12">
        <f>Sheet1!C48</f>
        <v>63100</v>
      </c>
      <c r="D49" s="21">
        <f>Sheet1!D48</f>
        <v>10727</v>
      </c>
      <c r="E49" s="21">
        <f>Sheet1!E48</f>
        <v>5048</v>
      </c>
      <c r="F49" s="21">
        <f t="shared" si="24"/>
        <v>78875</v>
      </c>
      <c r="G49" s="67">
        <f>Sheet1!G48</f>
        <v>61300</v>
      </c>
      <c r="H49" s="20">
        <f>Sheet1!H48</f>
        <v>10421</v>
      </c>
      <c r="I49" s="20">
        <f>Sheet1!I48</f>
        <v>4904</v>
      </c>
      <c r="J49" s="67">
        <f t="shared" si="25"/>
        <v>71721</v>
      </c>
      <c r="K49" s="67">
        <f t="shared" si="26"/>
        <v>1800</v>
      </c>
      <c r="L49" s="67">
        <f t="shared" si="27"/>
        <v>306</v>
      </c>
      <c r="M49" s="21">
        <f t="shared" si="28"/>
        <v>144</v>
      </c>
      <c r="N49" s="21">
        <f t="shared" si="29"/>
        <v>1800</v>
      </c>
      <c r="O49" s="21">
        <f t="shared" si="30"/>
        <v>306</v>
      </c>
      <c r="P49" s="21">
        <f t="shared" si="31"/>
        <v>144</v>
      </c>
      <c r="Q49" s="21">
        <f t="shared" si="32"/>
        <v>211</v>
      </c>
      <c r="R49" s="24">
        <f>ROUND((N49+O49-Q49+P49)*FACE!$B$6,0)</f>
        <v>204</v>
      </c>
      <c r="S49" s="40">
        <f t="shared" si="33"/>
        <v>1835</v>
      </c>
      <c r="T49" s="41"/>
    </row>
    <row r="50" spans="1:20" ht="15.75" thickBot="1" x14ac:dyDescent="0.3">
      <c r="A50" s="163" t="s">
        <v>10</v>
      </c>
      <c r="B50" s="164"/>
      <c r="C50" s="23">
        <f>SUM(C7:C49)</f>
        <v>2713300</v>
      </c>
      <c r="D50" s="23">
        <f t="shared" ref="D50:R50" si="34">SUM(D7:D49)</f>
        <v>279533</v>
      </c>
      <c r="E50" s="23">
        <f t="shared" si="34"/>
        <v>171632</v>
      </c>
      <c r="F50" s="23">
        <f t="shared" si="34"/>
        <v>3164465</v>
      </c>
      <c r="G50" s="23">
        <f t="shared" si="34"/>
        <v>2635900</v>
      </c>
      <c r="H50" s="23">
        <f t="shared" si="34"/>
        <v>271559</v>
      </c>
      <c r="I50" s="23">
        <f t="shared" si="34"/>
        <v>166736</v>
      </c>
      <c r="J50" s="23">
        <f t="shared" si="34"/>
        <v>2907459</v>
      </c>
      <c r="K50" s="23">
        <f t="shared" si="34"/>
        <v>77400</v>
      </c>
      <c r="L50" s="23">
        <f t="shared" si="34"/>
        <v>7974</v>
      </c>
      <c r="M50" s="23">
        <f t="shared" si="34"/>
        <v>4896</v>
      </c>
      <c r="N50" s="23">
        <f t="shared" si="34"/>
        <v>77400</v>
      </c>
      <c r="O50" s="23">
        <f t="shared" si="34"/>
        <v>7974</v>
      </c>
      <c r="P50" s="23">
        <f t="shared" si="34"/>
        <v>4896</v>
      </c>
      <c r="Q50" s="23">
        <f t="shared" si="34"/>
        <v>8545</v>
      </c>
      <c r="R50" s="23">
        <f t="shared" si="34"/>
        <v>8181</v>
      </c>
      <c r="S50" s="79">
        <f>SUM(S7:S49)</f>
        <v>73544</v>
      </c>
      <c r="T50" s="41"/>
    </row>
    <row r="51" spans="1:20" ht="15.75" thickBot="1" x14ac:dyDescent="0.3">
      <c r="A51" s="160" t="s">
        <v>52</v>
      </c>
      <c r="B51" s="160"/>
      <c r="C51" s="160"/>
      <c r="L51" s="28" t="s">
        <v>34</v>
      </c>
      <c r="M51" s="37"/>
      <c r="N51" s="165">
        <f>SUM(N7:P49)</f>
        <v>90270</v>
      </c>
      <c r="O51" s="165"/>
      <c r="P51" s="34"/>
      <c r="Q51" s="165">
        <f>SUM(Q7:R49)</f>
        <v>16726</v>
      </c>
      <c r="R51" s="165"/>
      <c r="S51" s="79">
        <f>N51-Q51</f>
        <v>73544</v>
      </c>
      <c r="T51" s="41"/>
    </row>
  </sheetData>
  <sheetProtection password="C751" sheet="1" objects="1" scenarios="1" sort="0" autoFilter="0"/>
  <autoFilter ref="A6:V6" xr:uid="{2B4AF991-CB21-4E05-8E87-76621F1F006C}"/>
  <mergeCells count="23">
    <mergeCell ref="A3:C3"/>
    <mergeCell ref="D3:J3"/>
    <mergeCell ref="K3:N3"/>
    <mergeCell ref="O3:S3"/>
    <mergeCell ref="A1:T1"/>
    <mergeCell ref="A2:T2"/>
    <mergeCell ref="T3:T5"/>
    <mergeCell ref="N5:P5"/>
    <mergeCell ref="A50:B50"/>
    <mergeCell ref="N51:O51"/>
    <mergeCell ref="Q51:R51"/>
    <mergeCell ref="A4:C4"/>
    <mergeCell ref="D4:J4"/>
    <mergeCell ref="K4:N4"/>
    <mergeCell ref="O4:S4"/>
    <mergeCell ref="A5:A6"/>
    <mergeCell ref="B5:B6"/>
    <mergeCell ref="C5:F5"/>
    <mergeCell ref="G5:J5"/>
    <mergeCell ref="K5:L5"/>
    <mergeCell ref="Q5:R5"/>
    <mergeCell ref="S5:S6"/>
    <mergeCell ref="A51:C51"/>
  </mergeCells>
  <pageMargins left="0.44791666666666702" right="0.46875" top="0.75" bottom="0.75" header="0.3" footer="0.3"/>
  <pageSetup paperSize="9" orientation="landscape" verticalDpi="0" r:id="rId1"/>
  <headerFooter>
    <oddHeader>&amp;RRajteachers.in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FACE</vt:lpstr>
      <vt:lpstr>Sheet1</vt:lpstr>
      <vt:lpstr>100% GPF</vt:lpstr>
      <vt:lpstr>100%NPS</vt:lpstr>
      <vt:lpstr>'100% GPF'!Print_Titles</vt:lpstr>
      <vt:lpstr>'100%NPS'!Print_Titles</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charbhuja computer</dc:creator>
  <cp:lastModifiedBy>My PC</cp:lastModifiedBy>
  <cp:lastPrinted>2018-09-18T03:55:19Z</cp:lastPrinted>
  <dcterms:created xsi:type="dcterms:W3CDTF">2018-06-23T07:18:29Z</dcterms:created>
  <dcterms:modified xsi:type="dcterms:W3CDTF">2020-07-31T06:40:23Z</dcterms:modified>
</cp:coreProperties>
</file>